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ogane\OneDrive\Рабочий стол\протоколы\протоколы\Формы протоколов трек\"/>
    </mc:Choice>
  </mc:AlternateContent>
  <xr:revisionPtr revIDLastSave="0" documentId="13_ncr:1_{7564D939-8B0C-4F3B-BAE5-3F436CD0F64A}" xr6:coauthVersionLast="47" xr6:coauthVersionMax="47" xr10:uidLastSave="{00000000-0000-0000-0000-000000000000}"/>
  <bookViews>
    <workbookView xWindow="-120" yWindow="-120" windowWidth="20730" windowHeight="11040" tabRatio="789" xr2:uid="{00000000-000D-0000-FFFF-FFFF00000000}"/>
  </bookViews>
  <sheets>
    <sheet name="Гит парами" sheetId="91" r:id="rId1"/>
  </sheets>
  <definedNames>
    <definedName name="_xlnm.Print_Titles" localSheetId="0">'Гит парами'!$21:$21</definedName>
    <definedName name="_xlnm.Print_Area" localSheetId="0">'Гит парами'!$A$1:$O$69</definedName>
  </definedNames>
  <calcPr calcId="181029"/>
</workbook>
</file>

<file path=xl/calcChain.xml><?xml version="1.0" encoding="utf-8"?>
<calcChain xmlns="http://schemas.openxmlformats.org/spreadsheetml/2006/main">
  <c r="A69" i="91" l="1"/>
  <c r="L63" i="91"/>
  <c r="H63" i="91"/>
  <c r="E63" i="91"/>
  <c r="A63" i="91"/>
  <c r="M23" i="91"/>
  <c r="O57" i="91" l="1"/>
  <c r="O56" i="91"/>
  <c r="O55" i="91"/>
  <c r="L69" i="91"/>
  <c r="H69" i="91"/>
  <c r="K52" i="91"/>
  <c r="J52" i="91"/>
  <c r="I52" i="91"/>
  <c r="H52" i="91"/>
  <c r="K50" i="91"/>
  <c r="J50" i="91"/>
  <c r="I50" i="91"/>
  <c r="H50" i="91"/>
  <c r="L48" i="91"/>
  <c r="K48" i="91"/>
  <c r="J48" i="91"/>
  <c r="I48" i="91"/>
  <c r="H48" i="91"/>
  <c r="K46" i="91"/>
  <c r="J46" i="91"/>
  <c r="I46" i="91"/>
  <c r="H46" i="91"/>
  <c r="K44" i="91"/>
  <c r="J44" i="91"/>
  <c r="I44" i="91"/>
  <c r="H44" i="91"/>
  <c r="K42" i="91"/>
  <c r="J42" i="91"/>
  <c r="I42" i="91"/>
  <c r="H42" i="91"/>
  <c r="K40" i="91"/>
  <c r="J40" i="91"/>
  <c r="I40" i="91"/>
  <c r="H40" i="91"/>
  <c r="K38" i="91"/>
  <c r="J38" i="91"/>
  <c r="I38" i="91"/>
  <c r="H38" i="91"/>
  <c r="K36" i="91"/>
  <c r="J36" i="91"/>
  <c r="I36" i="91"/>
  <c r="H36" i="91"/>
  <c r="K34" i="91"/>
  <c r="J34" i="91"/>
  <c r="I34" i="91"/>
  <c r="H34" i="91"/>
  <c r="K32" i="91"/>
  <c r="J32" i="91"/>
  <c r="I32" i="91"/>
  <c r="H32" i="91"/>
  <c r="K30" i="91"/>
  <c r="J30" i="91"/>
  <c r="I30" i="91"/>
  <c r="H30" i="91"/>
  <c r="K28" i="91"/>
  <c r="J28" i="91"/>
  <c r="I28" i="91"/>
  <c r="H28" i="91"/>
  <c r="K26" i="91"/>
  <c r="J26" i="91"/>
  <c r="I26" i="91"/>
  <c r="H26" i="91"/>
  <c r="L51" i="91"/>
  <c r="M51" i="91" s="1"/>
  <c r="M52" i="91" s="1"/>
  <c r="L49" i="91"/>
  <c r="M49" i="91" s="1"/>
  <c r="M50" i="91" s="1"/>
  <c r="L47" i="91"/>
  <c r="M47" i="91" s="1"/>
  <c r="M48" i="91" s="1"/>
  <c r="L45" i="91"/>
  <c r="M45" i="91" s="1"/>
  <c r="M46" i="91" s="1"/>
  <c r="L43" i="91"/>
  <c r="M43" i="91" s="1"/>
  <c r="M44" i="91" s="1"/>
  <c r="L41" i="91"/>
  <c r="M41" i="91" s="1"/>
  <c r="M42" i="91" s="1"/>
  <c r="L39" i="91"/>
  <c r="M39" i="91" s="1"/>
  <c r="M40" i="91" s="1"/>
  <c r="L37" i="91"/>
  <c r="M37" i="91" s="1"/>
  <c r="M38" i="91" s="1"/>
  <c r="L35" i="91"/>
  <c r="M35" i="91" s="1"/>
  <c r="M36" i="91" s="1"/>
  <c r="L33" i="91"/>
  <c r="M33" i="91" s="1"/>
  <c r="M34" i="91" s="1"/>
  <c r="L31" i="91"/>
  <c r="M31" i="91" s="1"/>
  <c r="M32" i="91" s="1"/>
  <c r="L29" i="91"/>
  <c r="M29" i="91" s="1"/>
  <c r="M30" i="91" s="1"/>
  <c r="L27" i="91"/>
  <c r="M27" i="91" s="1"/>
  <c r="M28" i="91" s="1"/>
  <c r="L25" i="91"/>
  <c r="M25" i="91" s="1"/>
  <c r="M26" i="91" s="1"/>
  <c r="K24" i="91"/>
  <c r="L23" i="91"/>
  <c r="M24" i="91" s="1"/>
  <c r="J24" i="91"/>
  <c r="I24" i="91"/>
  <c r="L32" i="91" l="1"/>
  <c r="L46" i="91"/>
  <c r="L30" i="91"/>
  <c r="L40" i="91"/>
  <c r="L38" i="91"/>
  <c r="L28" i="91"/>
  <c r="L36" i="91"/>
  <c r="L44" i="91"/>
  <c r="L52" i="91"/>
  <c r="L24" i="91"/>
  <c r="L26" i="91"/>
  <c r="L34" i="91"/>
  <c r="L42" i="91"/>
  <c r="L50" i="91"/>
  <c r="H61" i="91" l="1"/>
  <c r="H56" i="91" s="1"/>
  <c r="H60" i="91"/>
  <c r="E69" i="91" l="1"/>
  <c r="O61" i="91" l="1"/>
  <c r="O60" i="91"/>
  <c r="O59" i="91"/>
  <c r="O58" i="91"/>
</calcChain>
</file>

<file path=xl/sharedStrings.xml><?xml version="1.0" encoding="utf-8"?>
<sst xmlns="http://schemas.openxmlformats.org/spreadsheetml/2006/main" count="156" uniqueCount="111">
  <si>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</si>
  <si>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</si>
  <si>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</si>
  <si>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</si>
  <si>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СТАТИСТИКА ГОНКИ</t>
  </si>
  <si>
    <t>МЕСТО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</si>
  <si>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</si>
  <si>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</si>
  <si>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</si>
  <si>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</si>
  <si>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</si>
  <si>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</si>
  <si>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</si>
  <si>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</si>
  <si>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</si>
  <si>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</si>
  <si>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</si>
  <si>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</si>
  <si>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ИТОГОВЫЙ ПРОТОКОЛ</t>
  </si>
  <si>
    <t>МС</t>
  </si>
  <si>
    <t>ВЫПОЛНЕНИЕ НТУ ЕВСК</t>
  </si>
  <si>
    <t>ЗМС</t>
  </si>
  <si>
    <t>КМС</t>
  </si>
  <si>
    <t>Субъектов РФ</t>
  </si>
  <si>
    <t>ДАТА РОЖД.</t>
  </si>
  <si>
    <t>1 СР</t>
  </si>
  <si>
    <t>UCI ID</t>
  </si>
  <si>
    <t/>
  </si>
  <si>
    <t>2 СР</t>
  </si>
  <si>
    <t>3 СР</t>
  </si>
  <si>
    <t>Омская область</t>
  </si>
  <si>
    <t>Тульская область</t>
  </si>
  <si>
    <t>Температура: +26</t>
  </si>
  <si>
    <t>Правительство Омской области</t>
  </si>
  <si>
    <t>Департамент по делам молодежи, физической культуры и спорта</t>
  </si>
  <si>
    <t xml:space="preserve">Омская региональная общественная организация "Федерация велосипедного спорта" </t>
  </si>
  <si>
    <t>КУБОК РОССИИ</t>
  </si>
  <si>
    <t>НАЗВАНИЕ ТРАССЫ / РЕГ. НОМЕР: "Омский велотрек"</t>
  </si>
  <si>
    <t>№ ЕКП 2022: 4942</t>
  </si>
  <si>
    <t>МЕСТО ПРОВЕДЕНИЯ: г. Омск</t>
  </si>
  <si>
    <t>ДАТА ПРОВЕДЕНИЯ: 11 марта 2022 года</t>
  </si>
  <si>
    <t>№ ВРВС: 0080251811Я</t>
  </si>
  <si>
    <t>Мужчины</t>
  </si>
  <si>
    <t>ДОЦЕНКО С.А. (ВК, г. ОМСК)</t>
  </si>
  <si>
    <t>СЛАБКОВСКАЯ В.Н. ( 1К, г. ОМСК)</t>
  </si>
  <si>
    <t>СТАРЧЕНКОВ С.А. (ВК, г. ОМСК)</t>
  </si>
  <si>
    <t>0-250 м</t>
  </si>
  <si>
    <t>250-500 м</t>
  </si>
  <si>
    <t>500-750 м</t>
  </si>
  <si>
    <t>ВРЕМЯ ПРОМЕЖУТОЧНЫХ ОТРЕЗКОВ</t>
  </si>
  <si>
    <t>трек - гит с ходу 1000 м (парами)</t>
  </si>
  <si>
    <t>1 этап</t>
  </si>
  <si>
    <t>НАЧАЛО ГОНКИ: 11ч 00м</t>
  </si>
  <si>
    <t>ОКОНЧАНИЕ ГОНКИ: 11ч 40м</t>
  </si>
  <si>
    <t>ЕВТУШЕНКО Александр</t>
  </si>
  <si>
    <t>РОЖДЕСТВЕНСКИЙ Александр</t>
  </si>
  <si>
    <t>ПОПОВ Александр</t>
  </si>
  <si>
    <t>Москва</t>
  </si>
  <si>
    <t>ШЕРСТЕНИКИН Алексей</t>
  </si>
  <si>
    <t>ПРОЦЕНКО Александр</t>
  </si>
  <si>
    <t>ЗАЛИПЯТСКИЙ Иван</t>
  </si>
  <si>
    <t>НЕСТЕРОВ Дмитрий</t>
  </si>
  <si>
    <t>НАУМОВ Максим</t>
  </si>
  <si>
    <t>МАЛЬКОВ Кирилл</t>
  </si>
  <si>
    <t>ГРИГОРЯН Степан</t>
  </si>
  <si>
    <t>СТАРИКОВ Станислав</t>
  </si>
  <si>
    <t>ШЕСТАКОВ Артем</t>
  </si>
  <si>
    <t>БУРДЫГИН Глеб</t>
  </si>
  <si>
    <t>ШЕВЦОВ Андрей</t>
  </si>
  <si>
    <t>ТИШКИН Александр</t>
  </si>
  <si>
    <t>ИВАНОВ Александр</t>
  </si>
  <si>
    <t>ИСЛАМОВ Валерий</t>
  </si>
  <si>
    <t>ЕРЁМИН Евгений</t>
  </si>
  <si>
    <t>КУЗНЕЦОВ Данила</t>
  </si>
  <si>
    <t>КОМАРОВ Егор</t>
  </si>
  <si>
    <t>ДИКИЙ Марк</t>
  </si>
  <si>
    <t>КОСМАЧЕВ Глеб</t>
  </si>
  <si>
    <t>НИЧИПУРЕНКО Павел</t>
  </si>
  <si>
    <t>РОСТОВЦЕВ Михаил</t>
  </si>
  <si>
    <t>ВЬЮНОШЕВ Михаил</t>
  </si>
  <si>
    <t>ЗИМАРИН Матвей</t>
  </si>
  <si>
    <t>ПОПКОВ Алексей</t>
  </si>
  <si>
    <t>КИРЖАЙКИН Никита</t>
  </si>
  <si>
    <t>ОВЧИННИКОВ Евгений</t>
  </si>
  <si>
    <t>ПРОНИН Константин</t>
  </si>
  <si>
    <t>РЕЗУЛЬТАТ</t>
  </si>
  <si>
    <t>СКОРОСТЬ км/ч</t>
  </si>
  <si>
    <t>750-1000 м</t>
  </si>
  <si>
    <t>Влажность: 47 %</t>
  </si>
  <si>
    <t>Республика Адыгея</t>
  </si>
  <si>
    <t>Республика  Крым</t>
  </si>
  <si>
    <t>Свердловская область</t>
  </si>
  <si>
    <t>Омская область, Владимирская область</t>
  </si>
  <si>
    <t>Самарская область, Омская область</t>
  </si>
  <si>
    <t>Омская область, Новосибирская область</t>
  </si>
  <si>
    <t>Омская область, Кемеровская область</t>
  </si>
  <si>
    <t>Омская область, Республика Адыгея</t>
  </si>
  <si>
    <t>Омская область, Тюменская область</t>
  </si>
  <si>
    <t>Омская область, Республика  Крым</t>
  </si>
  <si>
    <t>Республика Крым, Омская область</t>
  </si>
  <si>
    <t>Удмуртская Республика, Омская область</t>
  </si>
  <si>
    <t>дерево</t>
  </si>
  <si>
    <t>ПОКРЫТИЕ ТРЕКА:</t>
  </si>
  <si>
    <t>ДЛИНА ТРЕКА (м):</t>
  </si>
  <si>
    <t>ДИСТАНЦИЯ (км) / КРУГОВ</t>
  </si>
  <si>
    <t>Заявлено команд</t>
  </si>
  <si>
    <t>Стартовало команд</t>
  </si>
  <si>
    <t>Финишировало команд</t>
  </si>
  <si>
    <t>Н. финишировало команд</t>
  </si>
  <si>
    <t>Дисквалифицировано команд</t>
  </si>
  <si>
    <t>Н. стартовало команд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</si>
</sst>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"/>
    <numFmt numFmtId="165" formatCode="h:mm:ss.00"/>
    <numFmt numFmtId="166" formatCode="0.0"/>
    <numFmt numFmtId="167" formatCode="m:ss.000"/>
    <numFmt numFmtId="168" formatCode="0.000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10">
    <xf numFmtId="0" fontId="0" fillId="0" borderId="0"/>
    <xf numFmtId="0" fontId="4" fillId="0" borderId="0"/>
    <xf numFmtId="0" fontId="3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1" fillId="0" borderId="0"/>
    <xf numFmtId="0" fontId="12" fillId="0" borderId="0"/>
    <xf numFmtId="0" fontId="2" fillId="0" borderId="0"/>
  </cellStyleXfs>
  <cellXfs count="58">
    <xf numFmtId="0" fontId="0" fillId="0" borderId="0" xfId="0"/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8" fillId="0" borderId="0" xfId="0" applyNumberFormat="1" applyFont="1" applyAlignment="1">
      <alignment horizontal="left" vertical="center"/>
    </xf>
    <xf numFmtId="14" fontId="8" fillId="0" borderId="0" xfId="0" applyNumberFormat="1" applyFont="1" applyAlignment="1">
      <alignment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4" fontId="5" fillId="0" borderId="0" xfId="0" applyNumberFormat="1" applyFont="1" applyAlignment="1">
      <alignment vertical="center"/>
    </xf>
    <xf numFmtId="0" fontId="6" fillId="2" borderId="0" xfId="3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5" fillId="3" borderId="0" xfId="3" applyFont="1" applyFill="1" applyAlignment="1">
      <alignment horizontal="center" vertical="center" wrapText="1"/>
    </xf>
    <xf numFmtId="0" fontId="13" fillId="0" borderId="0" xfId="8" applyFont="1" applyAlignment="1">
      <alignment vertical="center" wrapText="1"/>
    </xf>
    <xf numFmtId="0" fontId="13" fillId="0" borderId="0" xfId="9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15" fillId="0" borderId="0" xfId="9" applyFont="1" applyAlignment="1">
      <alignment horizontal="center" vertical="center" wrapText="1"/>
    </xf>
    <xf numFmtId="1" fontId="15" fillId="0" borderId="0" xfId="9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6" fillId="2" borderId="0" xfId="0" applyFont="1" applyFill="1" applyAlignment="1">
      <alignment vertical="center"/>
    </xf>
    <xf numFmtId="14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left" vertical="center"/>
    </xf>
    <xf numFmtId="166" fontId="5" fillId="0" borderId="0" xfId="0" applyNumberFormat="1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14" fontId="19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horizontal="left" vertical="center"/>
    </xf>
    <xf numFmtId="0" fontId="19" fillId="0" borderId="0" xfId="0" applyFont="1" applyAlignment="1">
      <alignment horizontal="right" vertical="center"/>
    </xf>
    <xf numFmtId="49" fontId="19" fillId="0" borderId="0" xfId="2" applyNumberFormat="1" applyFont="1" applyAlignment="1">
      <alignment vertical="center"/>
    </xf>
    <xf numFmtId="9" fontId="19" fillId="0" borderId="0" xfId="0" applyNumberFormat="1" applyFont="1" applyAlignment="1">
      <alignment horizontal="center" vertical="center"/>
    </xf>
    <xf numFmtId="168" fontId="13" fillId="0" borderId="0" xfId="9" applyNumberFormat="1" applyFont="1" applyAlignment="1">
      <alignment horizontal="center" vertical="center" wrapText="1"/>
    </xf>
    <xf numFmtId="167" fontId="13" fillId="0" borderId="0" xfId="9" applyNumberFormat="1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4" fontId="6" fillId="2" borderId="0" xfId="3" applyNumberFormat="1" applyFont="1" applyFill="1" applyAlignment="1">
      <alignment horizontal="center" vertical="center" wrapText="1"/>
    </xf>
    <xf numFmtId="0" fontId="6" fillId="2" borderId="0" xfId="3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2" fontId="6" fillId="2" borderId="0" xfId="3" applyNumberFormat="1" applyFont="1" applyFill="1" applyAlignment="1">
      <alignment horizontal="center" vertical="center" wrapText="1"/>
    </xf>
  </cellXfs>
  <cellStyles count="10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4" xfId="4" xr:uid="{00000000-0005-0000-0000-000006000000}"/>
    <cellStyle name="Обычный_ID4938_RS" xfId="8" xr:uid="{00000000-0005-0000-0000-000007000000}"/>
    <cellStyle name="Обычный_ID4938_RS_1" xfId="9" xr:uid="{00000000-0005-0000-0000-000008000000}"/>
    <cellStyle name="Обычный_Стартовый протокол Смирнов_20101106_Results" xfId="3" xr:uid="{00000000-0005-0000-0000-000009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76198</xdr:colOff>
      <xdr:row>0</xdr:row>
      <xdr:rowOff>32656</xdr:rowOff>
    </xdr:from>
    <xdr:to>
      <xdr:col>1</xdr:col>
      <xdr:colOff>408215</xdr:colOff>
      <xdr:row>3</xdr:row>
      <xdr:rowOff>198585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8" y="32656"/>
          <a:ext cx="794660" cy="824594"/>
        </a:xfrm>
        <a:prstGeom prst="rect">
          <a:avLst/>
        </a:prstGeom>
      </xdr:spPr>
    </xdr:pic>
    <xdr:clientData/>
  </xdr:twoCellAnchor>
  <xdr:twoCellAnchor editAs="oneCell">
    <xdr:from>
      <xdr:col>2</xdr:col>
      <xdr:colOff>58678</xdr:colOff>
      <xdr:row>0</xdr:row>
      <xdr:rowOff>70955</xdr:rowOff>
    </xdr:from>
    <xdr:to>
      <xdr:col>3</xdr:col>
      <xdr:colOff>347919</xdr:colOff>
      <xdr:row>3</xdr:row>
      <xdr:rowOff>185175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2591" y="70955"/>
          <a:ext cx="1141315" cy="742318"/>
        </a:xfrm>
        <a:prstGeom prst="rect">
          <a:avLst/>
        </a:prstGeom>
      </xdr:spPr>
    </xdr:pic>
    <xdr:clientData/>
  </xdr:twoCellAnchor>
  <xdr:oneCellAnchor>
    <xdr:from>
      <xdr:col>14</xdr:col>
      <xdr:colOff>27609</xdr:colOff>
      <xdr:row>0</xdr:row>
      <xdr:rowOff>41412</xdr:rowOff>
    </xdr:from>
    <xdr:ext cx="872398" cy="680287"/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284239" y="41412"/>
          <a:ext cx="872398" cy="68028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9"/>
  <sheetViews>
    <sheetView tabSelected="1" view="pageBreakPreview" topLeftCell="A12" zoomScale="90" zoomScaleNormal="90" zoomScaleSheetLayoutView="90" workbookViewId="0">
      <selection activeCell="E23" sqref="E23:E52"/>
    </sheetView>
  </sheetViews>
  <sheetFormatPr defaultColWidth="9.140625" defaultRowHeight="16.5" customHeight="1" x14ac:dyDescent="0.2"/>
  <cols>
    <col min="1" max="1" width="7" style="10" customWidth="1"/>
    <col min="2" max="2" width="7.85546875" style="5" customWidth="1"/>
    <col min="3" max="3" width="12.85546875" style="5" customWidth="1"/>
    <col min="4" max="4" width="26.42578125" style="10" customWidth="1"/>
    <col min="5" max="5" width="12.28515625" style="12" customWidth="1"/>
    <col min="6" max="6" width="8.85546875" style="10" customWidth="1"/>
    <col min="7" max="7" width="24.85546875" style="10" customWidth="1"/>
    <col min="8" max="11" width="14.28515625" style="10" customWidth="1"/>
    <col min="12" max="13" width="10.28515625" style="10" customWidth="1"/>
    <col min="14" max="14" width="13.140625" style="10" customWidth="1"/>
    <col min="15" max="15" width="14.28515625" style="10" customWidth="1"/>
    <col min="16" max="16384" width="9.140625" style="10"/>
  </cols>
  <sheetData>
    <row r="1" spans="1:15" s="1" customFormat="1" ht="16.5" customHeight="1" x14ac:dyDescent="0.2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spans="1:15" s="1" customFormat="1" ht="16.5" customHeight="1" x14ac:dyDescent="0.2">
      <c r="A2" s="50" t="s">
        <v>33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5" s="1" customFormat="1" ht="16.5" customHeight="1" x14ac:dyDescent="0.2">
      <c r="A3" s="50" t="s">
        <v>34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</row>
    <row r="4" spans="1:15" s="1" customFormat="1" ht="16.5" customHeight="1" x14ac:dyDescent="0.2">
      <c r="A4" s="50" t="s">
        <v>8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s="1" customFormat="1" ht="16.5" customHeight="1" x14ac:dyDescent="0.2">
      <c r="A5" s="50" t="s">
        <v>35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5" s="2" customFormat="1" ht="16.5" customHeight="1" x14ac:dyDescent="0.2">
      <c r="A6" s="51" t="s">
        <v>36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</row>
    <row r="7" spans="1:15" s="1" customFormat="1" ht="16.5" customHeight="1" x14ac:dyDescent="0.2">
      <c r="A7" s="52" t="s">
        <v>13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</row>
    <row r="8" spans="1:15" s="1" customFormat="1" ht="16.5" customHeight="1" x14ac:dyDescent="0.2">
      <c r="A8" s="52" t="s">
        <v>51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</row>
    <row r="9" spans="1:15" s="1" customFormat="1" ht="16.5" customHeight="1" x14ac:dyDescent="0.2">
      <c r="A9" s="52" t="s">
        <v>18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0" spans="1:15" s="1" customFormat="1" ht="16.5" customHeight="1" x14ac:dyDescent="0.2">
      <c r="A10" s="52" t="s">
        <v>50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</row>
    <row r="11" spans="1:15" s="1" customFormat="1" ht="16.5" customHeight="1" x14ac:dyDescent="0.2">
      <c r="A11" s="52" t="s">
        <v>42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</row>
    <row r="12" spans="1:15" s="1" customFormat="1" ht="16.5" customHeight="1" x14ac:dyDescent="0.2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</row>
    <row r="13" spans="1:15" ht="16.5" customHeight="1" x14ac:dyDescent="0.2">
      <c r="A13" s="3" t="s">
        <v>39</v>
      </c>
      <c r="B13" s="4"/>
      <c r="D13" s="6"/>
      <c r="E13" s="7"/>
      <c r="F13" s="3"/>
      <c r="G13" s="8" t="s">
        <v>52</v>
      </c>
      <c r="H13" s="3"/>
      <c r="I13" s="3"/>
      <c r="J13" s="3"/>
      <c r="K13" s="3"/>
      <c r="L13" s="3"/>
      <c r="M13" s="3"/>
      <c r="N13" s="9"/>
      <c r="O13" s="9" t="s">
        <v>41</v>
      </c>
    </row>
    <row r="14" spans="1:15" ht="16.5" customHeight="1" x14ac:dyDescent="0.2">
      <c r="A14" s="8" t="s">
        <v>40</v>
      </c>
      <c r="B14" s="4"/>
      <c r="C14" s="4"/>
      <c r="D14" s="6"/>
      <c r="E14" s="7"/>
      <c r="F14" s="3"/>
      <c r="G14" s="8" t="s">
        <v>53</v>
      </c>
      <c r="H14" s="3"/>
      <c r="I14" s="3"/>
      <c r="J14" s="3"/>
      <c r="K14" s="3"/>
      <c r="L14" s="3"/>
      <c r="M14" s="3"/>
      <c r="N14" s="9"/>
      <c r="O14" s="9" t="s">
        <v>38</v>
      </c>
    </row>
    <row r="15" spans="1:15" ht="16.5" customHeight="1" x14ac:dyDescent="0.2">
      <c r="A15" s="53" t="s">
        <v>7</v>
      </c>
      <c r="B15" s="53"/>
      <c r="C15" s="53"/>
      <c r="D15" s="53"/>
      <c r="E15" s="53"/>
      <c r="F15" s="53"/>
      <c r="G15" s="54"/>
      <c r="H15" s="53" t="s">
        <v>1</v>
      </c>
      <c r="I15" s="53"/>
      <c r="J15" s="53"/>
      <c r="K15" s="53"/>
      <c r="L15" s="53"/>
      <c r="M15" s="53"/>
      <c r="N15" s="53"/>
      <c r="O15" s="53"/>
    </row>
    <row r="16" spans="1:15" ht="16.5" customHeight="1" x14ac:dyDescent="0.2">
      <c r="A16" s="10" t="s">
        <v>14</v>
      </c>
      <c r="G16" s="24" t="s">
        <v>27</v>
      </c>
      <c r="H16" s="56" t="s">
        <v>37</v>
      </c>
      <c r="I16" s="56"/>
      <c r="J16" s="56"/>
      <c r="K16" s="56"/>
      <c r="L16" s="56"/>
      <c r="M16" s="56"/>
      <c r="N16" s="56"/>
      <c r="O16" s="56"/>
    </row>
    <row r="17" spans="1:15" ht="16.5" customHeight="1" x14ac:dyDescent="0.2">
      <c r="A17" s="10" t="s">
        <v>15</v>
      </c>
      <c r="E17" s="27"/>
      <c r="G17" s="24" t="s">
        <v>43</v>
      </c>
      <c r="H17" s="28" t="s">
        <v>102</v>
      </c>
      <c r="I17" s="28"/>
      <c r="J17" s="28"/>
      <c r="K17" s="28"/>
      <c r="L17" s="28"/>
      <c r="M17" s="28"/>
      <c r="N17" s="28"/>
      <c r="O17" s="29" t="s">
        <v>101</v>
      </c>
    </row>
    <row r="18" spans="1:15" ht="16.5" customHeight="1" x14ac:dyDescent="0.2">
      <c r="A18" s="10" t="s">
        <v>16</v>
      </c>
      <c r="D18" s="11"/>
      <c r="G18" s="24" t="s">
        <v>44</v>
      </c>
      <c r="H18" s="28" t="s">
        <v>103</v>
      </c>
      <c r="I18" s="28"/>
      <c r="J18" s="28"/>
      <c r="K18" s="28"/>
      <c r="L18" s="28"/>
      <c r="M18" s="28"/>
      <c r="N18" s="28"/>
      <c r="O18" s="30">
        <v>250</v>
      </c>
    </row>
    <row r="19" spans="1:15" ht="16.5" customHeight="1" x14ac:dyDescent="0.2">
      <c r="A19" s="10" t="s">
        <v>12</v>
      </c>
      <c r="D19" s="11"/>
      <c r="E19" s="27"/>
      <c r="G19" s="24" t="s">
        <v>45</v>
      </c>
      <c r="H19" s="45" t="s">
        <v>104</v>
      </c>
      <c r="I19" s="45"/>
      <c r="J19" s="45"/>
      <c r="K19" s="31"/>
      <c r="L19" s="32"/>
      <c r="M19" s="32">
        <v>1</v>
      </c>
      <c r="N19" s="28"/>
      <c r="O19" s="30">
        <v>4</v>
      </c>
    </row>
    <row r="20" spans="1:15" ht="6" customHeight="1" x14ac:dyDescent="0.2">
      <c r="G20" s="25"/>
    </row>
    <row r="21" spans="1:15" ht="16.5" customHeight="1" x14ac:dyDescent="0.2">
      <c r="A21" s="53" t="s">
        <v>5</v>
      </c>
      <c r="B21" s="49" t="s">
        <v>9</v>
      </c>
      <c r="C21" s="49" t="s">
        <v>26</v>
      </c>
      <c r="D21" s="49" t="s">
        <v>2</v>
      </c>
      <c r="E21" s="48" t="s">
        <v>24</v>
      </c>
      <c r="F21" s="49" t="s">
        <v>6</v>
      </c>
      <c r="G21" s="49" t="s">
        <v>10</v>
      </c>
      <c r="H21" s="53" t="s">
        <v>49</v>
      </c>
      <c r="I21" s="53"/>
      <c r="J21" s="53"/>
      <c r="K21" s="53"/>
      <c r="L21" s="49" t="s">
        <v>85</v>
      </c>
      <c r="M21" s="57" t="s">
        <v>86</v>
      </c>
      <c r="N21" s="44" t="s">
        <v>20</v>
      </c>
      <c r="O21" s="44" t="s">
        <v>11</v>
      </c>
    </row>
    <row r="22" spans="1:15" ht="16.5" customHeight="1" x14ac:dyDescent="0.2">
      <c r="A22" s="53"/>
      <c r="B22" s="49"/>
      <c r="C22" s="49"/>
      <c r="D22" s="49"/>
      <c r="E22" s="48"/>
      <c r="F22" s="49"/>
      <c r="G22" s="49"/>
      <c r="H22" s="13" t="s">
        <v>46</v>
      </c>
      <c r="I22" s="13" t="s">
        <v>47</v>
      </c>
      <c r="J22" s="13" t="s">
        <v>48</v>
      </c>
      <c r="K22" s="13" t="s">
        <v>87</v>
      </c>
      <c r="L22" s="49"/>
      <c r="M22" s="57"/>
      <c r="N22" s="44"/>
      <c r="O22" s="44"/>
    </row>
    <row r="23" spans="1:15" ht="27.75" customHeight="1" x14ac:dyDescent="0.2">
      <c r="A23" s="47">
        <v>1</v>
      </c>
      <c r="B23" s="15">
        <v>59</v>
      </c>
      <c r="C23" s="16">
        <v>10008705025</v>
      </c>
      <c r="D23" s="17" t="s">
        <v>54</v>
      </c>
      <c r="E23" s="18"/>
      <c r="F23" s="19" t="s">
        <v>17</v>
      </c>
      <c r="G23" s="20" t="s">
        <v>89</v>
      </c>
      <c r="H23" s="42">
        <v>1.5987268518518518E-4</v>
      </c>
      <c r="I23" s="42">
        <v>1.627314814814815E-4</v>
      </c>
      <c r="J23" s="42">
        <v>1.6159722222222221E-4</v>
      </c>
      <c r="K23" s="42">
        <v>1.6486111111111109E-4</v>
      </c>
      <c r="L23" s="42">
        <f>SUM(H23:K23)</f>
        <v>6.4906250000000001E-4</v>
      </c>
      <c r="M23" s="41">
        <f>$M$19/((L23*24))</f>
        <v>64.195153265928411</v>
      </c>
      <c r="N23" s="5"/>
      <c r="O23" s="5"/>
    </row>
    <row r="24" spans="1:15" ht="27.75" customHeight="1" x14ac:dyDescent="0.2">
      <c r="A24" s="47"/>
      <c r="B24" s="15">
        <v>33</v>
      </c>
      <c r="C24" s="16">
        <v>10034912203</v>
      </c>
      <c r="D24" s="17" t="s">
        <v>55</v>
      </c>
      <c r="E24" s="18"/>
      <c r="F24" s="19" t="s">
        <v>19</v>
      </c>
      <c r="G24" s="21" t="s">
        <v>90</v>
      </c>
      <c r="H24" s="42"/>
      <c r="I24" s="42">
        <f t="shared" ref="I24:M24" si="0">I23</f>
        <v>1.627314814814815E-4</v>
      </c>
      <c r="J24" s="42">
        <f t="shared" si="0"/>
        <v>1.6159722222222221E-4</v>
      </c>
      <c r="K24" s="42">
        <f t="shared" si="0"/>
        <v>1.6486111111111109E-4</v>
      </c>
      <c r="L24" s="42">
        <f t="shared" si="0"/>
        <v>6.4906250000000001E-4</v>
      </c>
      <c r="M24" s="41">
        <f t="shared" si="0"/>
        <v>64.195153265928411</v>
      </c>
      <c r="N24" s="5"/>
      <c r="O24" s="5"/>
    </row>
    <row r="25" spans="1:15" ht="27.75" customHeight="1" x14ac:dyDescent="0.2">
      <c r="A25" s="47">
        <v>2</v>
      </c>
      <c r="B25" s="15">
        <v>53</v>
      </c>
      <c r="C25" s="16">
        <v>10076770187</v>
      </c>
      <c r="D25" s="17" t="s">
        <v>56</v>
      </c>
      <c r="E25" s="18"/>
      <c r="F25" s="19" t="s">
        <v>19</v>
      </c>
      <c r="G25" s="20" t="s">
        <v>57</v>
      </c>
      <c r="H25" s="42">
        <v>1.5134259259259259E-4</v>
      </c>
      <c r="I25" s="42">
        <v>1.592013888888889E-4</v>
      </c>
      <c r="J25" s="42">
        <v>1.6604166666666666E-4</v>
      </c>
      <c r="K25" s="42">
        <v>1.7809027777777777E-4</v>
      </c>
      <c r="L25" s="42">
        <f>SUM(H25:K25)</f>
        <v>6.5467592592592595E-4</v>
      </c>
      <c r="M25" s="41">
        <f>$M$19/((L25*24))</f>
        <v>63.644721023972835</v>
      </c>
      <c r="N25" s="5"/>
      <c r="O25" s="5"/>
    </row>
    <row r="26" spans="1:15" ht="27.75" customHeight="1" x14ac:dyDescent="0.2">
      <c r="A26" s="47"/>
      <c r="B26" s="15">
        <v>54</v>
      </c>
      <c r="C26" s="16">
        <v>10036021740</v>
      </c>
      <c r="D26" s="17" t="s">
        <v>58</v>
      </c>
      <c r="E26" s="18"/>
      <c r="F26" s="19" t="s">
        <v>19</v>
      </c>
      <c r="G26" s="21" t="s">
        <v>57</v>
      </c>
      <c r="H26" s="42">
        <f t="shared" ref="H26:M26" si="1">H25</f>
        <v>1.5134259259259259E-4</v>
      </c>
      <c r="I26" s="42">
        <f t="shared" si="1"/>
        <v>1.592013888888889E-4</v>
      </c>
      <c r="J26" s="42">
        <f t="shared" si="1"/>
        <v>1.6604166666666666E-4</v>
      </c>
      <c r="K26" s="42">
        <f t="shared" si="1"/>
        <v>1.7809027777777777E-4</v>
      </c>
      <c r="L26" s="42">
        <f t="shared" si="1"/>
        <v>6.5467592592592595E-4</v>
      </c>
      <c r="M26" s="41">
        <f t="shared" si="1"/>
        <v>63.644721023972835</v>
      </c>
      <c r="N26" s="5"/>
      <c r="O26" s="5"/>
    </row>
    <row r="27" spans="1:15" ht="27.75" customHeight="1" x14ac:dyDescent="0.2">
      <c r="A27" s="47">
        <v>3</v>
      </c>
      <c r="B27" s="15">
        <v>4</v>
      </c>
      <c r="C27" s="16">
        <v>10051132421</v>
      </c>
      <c r="D27" s="17" t="s">
        <v>59</v>
      </c>
      <c r="E27" s="18"/>
      <c r="F27" s="19" t="s">
        <v>19</v>
      </c>
      <c r="G27" s="20" t="s">
        <v>30</v>
      </c>
      <c r="H27" s="42">
        <v>1.5505787037037037E-4</v>
      </c>
      <c r="I27" s="42">
        <v>1.6370370370370369E-4</v>
      </c>
      <c r="J27" s="42">
        <v>1.6658564814814815E-4</v>
      </c>
      <c r="K27" s="42">
        <v>1.7111111111111111E-4</v>
      </c>
      <c r="L27" s="42">
        <f>SUM(H27:K27)</f>
        <v>6.5645833333333333E-4</v>
      </c>
      <c r="M27" s="41">
        <f>$M$19/((L27*24))</f>
        <v>63.471913678197403</v>
      </c>
      <c r="N27" s="5"/>
      <c r="O27" s="5"/>
    </row>
    <row r="28" spans="1:15" ht="27.75" customHeight="1" x14ac:dyDescent="0.2">
      <c r="A28" s="47"/>
      <c r="B28" s="15">
        <v>15</v>
      </c>
      <c r="C28" s="16">
        <v>10077952416</v>
      </c>
      <c r="D28" s="17" t="s">
        <v>60</v>
      </c>
      <c r="E28" s="18"/>
      <c r="F28" s="19" t="s">
        <v>22</v>
      </c>
      <c r="G28" s="21" t="s">
        <v>30</v>
      </c>
      <c r="H28" s="42">
        <f t="shared" ref="H28:M28" si="2">H27</f>
        <v>1.5505787037037037E-4</v>
      </c>
      <c r="I28" s="42">
        <f t="shared" si="2"/>
        <v>1.6370370370370369E-4</v>
      </c>
      <c r="J28" s="42">
        <f t="shared" si="2"/>
        <v>1.6658564814814815E-4</v>
      </c>
      <c r="K28" s="42">
        <f t="shared" si="2"/>
        <v>1.7111111111111111E-4</v>
      </c>
      <c r="L28" s="42">
        <f t="shared" si="2"/>
        <v>6.5645833333333333E-4</v>
      </c>
      <c r="M28" s="41">
        <f t="shared" si="2"/>
        <v>63.471913678197403</v>
      </c>
      <c r="N28" s="5"/>
      <c r="O28" s="5"/>
    </row>
    <row r="29" spans="1:15" ht="27.75" customHeight="1" x14ac:dyDescent="0.2">
      <c r="A29" s="47">
        <v>4</v>
      </c>
      <c r="B29" s="15">
        <v>65</v>
      </c>
      <c r="C29" s="16">
        <v>10015266972</v>
      </c>
      <c r="D29" s="17" t="s">
        <v>61</v>
      </c>
      <c r="E29" s="18"/>
      <c r="F29" s="19" t="s">
        <v>17</v>
      </c>
      <c r="G29" s="20" t="s">
        <v>31</v>
      </c>
      <c r="H29" s="42">
        <v>1.4619212962962961E-4</v>
      </c>
      <c r="I29" s="42">
        <v>1.5594907407407406E-4</v>
      </c>
      <c r="J29" s="42">
        <v>1.690972222222222E-4</v>
      </c>
      <c r="K29" s="42">
        <v>1.8584490740740738E-4</v>
      </c>
      <c r="L29" s="42">
        <f>SUM(H29:K29)</f>
        <v>6.570833333333332E-4</v>
      </c>
      <c r="M29" s="41">
        <f>$M$19/((L29*24))</f>
        <v>63.411540900443896</v>
      </c>
      <c r="N29" s="5"/>
      <c r="O29" s="5"/>
    </row>
    <row r="30" spans="1:15" ht="27.75" customHeight="1" x14ac:dyDescent="0.2">
      <c r="A30" s="47"/>
      <c r="B30" s="15">
        <v>39</v>
      </c>
      <c r="C30" s="16">
        <v>10034934431</v>
      </c>
      <c r="D30" s="17" t="s">
        <v>62</v>
      </c>
      <c r="E30" s="18"/>
      <c r="F30" s="19" t="s">
        <v>22</v>
      </c>
      <c r="G30" s="21" t="s">
        <v>91</v>
      </c>
      <c r="H30" s="42">
        <f t="shared" ref="H30:M30" si="3">H29</f>
        <v>1.4619212962962961E-4</v>
      </c>
      <c r="I30" s="42">
        <f t="shared" si="3"/>
        <v>1.5594907407407406E-4</v>
      </c>
      <c r="J30" s="42">
        <f t="shared" si="3"/>
        <v>1.690972222222222E-4</v>
      </c>
      <c r="K30" s="42">
        <f t="shared" si="3"/>
        <v>1.8584490740740738E-4</v>
      </c>
      <c r="L30" s="42">
        <f t="shared" si="3"/>
        <v>6.570833333333332E-4</v>
      </c>
      <c r="M30" s="41">
        <f t="shared" si="3"/>
        <v>63.411540900443896</v>
      </c>
      <c r="N30" s="5"/>
      <c r="O30" s="5"/>
    </row>
    <row r="31" spans="1:15" ht="27.75" customHeight="1" x14ac:dyDescent="0.2">
      <c r="A31" s="47">
        <v>5</v>
      </c>
      <c r="B31" s="15">
        <v>28</v>
      </c>
      <c r="C31" s="16">
        <v>10036099542</v>
      </c>
      <c r="D31" s="17" t="s">
        <v>63</v>
      </c>
      <c r="E31" s="18"/>
      <c r="F31" s="19" t="s">
        <v>22</v>
      </c>
      <c r="G31" s="20" t="s">
        <v>92</v>
      </c>
      <c r="H31" s="42">
        <v>1.5944444444444445E-4</v>
      </c>
      <c r="I31" s="42">
        <v>1.651388888888889E-4</v>
      </c>
      <c r="J31" s="42">
        <v>1.6458333333333334E-4</v>
      </c>
      <c r="K31" s="42">
        <v>1.6847222222222223E-4</v>
      </c>
      <c r="L31" s="42">
        <f>SUM(H31:K31)</f>
        <v>6.5763888888888892E-4</v>
      </c>
      <c r="M31" s="41">
        <f>$M$19/((L31*24))</f>
        <v>63.357972544878564</v>
      </c>
      <c r="N31" s="5"/>
      <c r="O31" s="5"/>
    </row>
    <row r="32" spans="1:15" ht="27.75" customHeight="1" x14ac:dyDescent="0.2">
      <c r="A32" s="47"/>
      <c r="B32" s="15">
        <v>30</v>
      </c>
      <c r="C32" s="16">
        <v>10009321882</v>
      </c>
      <c r="D32" s="17" t="s">
        <v>64</v>
      </c>
      <c r="E32" s="18"/>
      <c r="F32" s="19" t="s">
        <v>19</v>
      </c>
      <c r="G32" s="21" t="s">
        <v>93</v>
      </c>
      <c r="H32" s="42">
        <f t="shared" ref="H32:M32" si="4">H31</f>
        <v>1.5944444444444445E-4</v>
      </c>
      <c r="I32" s="42">
        <f t="shared" si="4"/>
        <v>1.651388888888889E-4</v>
      </c>
      <c r="J32" s="42">
        <f t="shared" si="4"/>
        <v>1.6458333333333334E-4</v>
      </c>
      <c r="K32" s="42">
        <f t="shared" si="4"/>
        <v>1.6847222222222223E-4</v>
      </c>
      <c r="L32" s="42">
        <f t="shared" si="4"/>
        <v>6.5763888888888892E-4</v>
      </c>
      <c r="M32" s="41">
        <f t="shared" si="4"/>
        <v>63.357972544878564</v>
      </c>
      <c r="N32" s="5"/>
      <c r="O32" s="5"/>
    </row>
    <row r="33" spans="1:15" ht="27.75" customHeight="1" x14ac:dyDescent="0.2">
      <c r="A33" s="47">
        <v>6</v>
      </c>
      <c r="B33" s="15">
        <v>5</v>
      </c>
      <c r="C33" s="16">
        <v>10063327543</v>
      </c>
      <c r="D33" s="17" t="s">
        <v>65</v>
      </c>
      <c r="E33" s="18"/>
      <c r="F33" s="19" t="s">
        <v>22</v>
      </c>
      <c r="G33" s="20" t="s">
        <v>30</v>
      </c>
      <c r="H33" s="42">
        <v>1.5951388888888889E-4</v>
      </c>
      <c r="I33" s="42">
        <v>1.6803240740740743E-4</v>
      </c>
      <c r="J33" s="42">
        <v>1.6304398148148146E-4</v>
      </c>
      <c r="K33" s="42">
        <v>1.6798611111111108E-4</v>
      </c>
      <c r="L33" s="42">
        <f>SUM(H33:K33)</f>
        <v>6.5857638888888877E-4</v>
      </c>
      <c r="M33" s="41">
        <f>$M$19/((L33*24))</f>
        <v>63.267780882585548</v>
      </c>
      <c r="N33" s="5"/>
      <c r="O33" s="5"/>
    </row>
    <row r="34" spans="1:15" ht="27.75" customHeight="1" x14ac:dyDescent="0.2">
      <c r="A34" s="47"/>
      <c r="B34" s="15">
        <v>13</v>
      </c>
      <c r="C34" s="16">
        <v>10062526988</v>
      </c>
      <c r="D34" s="17" t="s">
        <v>66</v>
      </c>
      <c r="E34" s="18"/>
      <c r="F34" s="19" t="s">
        <v>22</v>
      </c>
      <c r="G34" s="21" t="s">
        <v>94</v>
      </c>
      <c r="H34" s="42">
        <f t="shared" ref="H34:M34" si="5">H33</f>
        <v>1.5951388888888889E-4</v>
      </c>
      <c r="I34" s="42">
        <f t="shared" si="5"/>
        <v>1.6803240740740743E-4</v>
      </c>
      <c r="J34" s="42">
        <f t="shared" si="5"/>
        <v>1.6304398148148146E-4</v>
      </c>
      <c r="K34" s="42">
        <f t="shared" si="5"/>
        <v>1.6798611111111108E-4</v>
      </c>
      <c r="L34" s="42">
        <f t="shared" si="5"/>
        <v>6.5857638888888877E-4</v>
      </c>
      <c r="M34" s="41">
        <f t="shared" si="5"/>
        <v>63.267780882585548</v>
      </c>
      <c r="N34" s="5"/>
      <c r="O34" s="5"/>
    </row>
    <row r="35" spans="1:15" ht="27.75" customHeight="1" x14ac:dyDescent="0.2">
      <c r="A35" s="47">
        <v>7</v>
      </c>
      <c r="B35" s="15">
        <v>29</v>
      </c>
      <c r="C35" s="16">
        <v>10062192643</v>
      </c>
      <c r="D35" s="17" t="s">
        <v>67</v>
      </c>
      <c r="E35" s="18"/>
      <c r="F35" s="19" t="s">
        <v>22</v>
      </c>
      <c r="G35" s="20" t="s">
        <v>100</v>
      </c>
      <c r="H35" s="42">
        <v>1.5952546296296296E-4</v>
      </c>
      <c r="I35" s="42">
        <v>1.6802083333333331E-4</v>
      </c>
      <c r="J35" s="42">
        <v>1.6303240740740742E-4</v>
      </c>
      <c r="K35" s="42">
        <v>1.6804398148148147E-4</v>
      </c>
      <c r="L35" s="42">
        <f>SUM(H35:K35)</f>
        <v>6.5862268518518516E-4</v>
      </c>
      <c r="M35" s="41">
        <f>$M$19/((L35*24))</f>
        <v>63.263333626219143</v>
      </c>
      <c r="N35" s="5"/>
      <c r="O35" s="5"/>
    </row>
    <row r="36" spans="1:15" ht="27.75" customHeight="1" x14ac:dyDescent="0.2">
      <c r="A36" s="47"/>
      <c r="B36" s="15">
        <v>16</v>
      </c>
      <c r="C36" s="16">
        <v>10059156745</v>
      </c>
      <c r="D36" s="17" t="s">
        <v>68</v>
      </c>
      <c r="E36" s="18"/>
      <c r="F36" s="19" t="s">
        <v>22</v>
      </c>
      <c r="G36" s="21" t="s">
        <v>95</v>
      </c>
      <c r="H36" s="42">
        <f t="shared" ref="H36:M36" si="6">H35</f>
        <v>1.5952546296296296E-4</v>
      </c>
      <c r="I36" s="42">
        <f t="shared" si="6"/>
        <v>1.6802083333333331E-4</v>
      </c>
      <c r="J36" s="42">
        <f t="shared" si="6"/>
        <v>1.6303240740740742E-4</v>
      </c>
      <c r="K36" s="42">
        <f t="shared" si="6"/>
        <v>1.6804398148148147E-4</v>
      </c>
      <c r="L36" s="42">
        <f t="shared" si="6"/>
        <v>6.5862268518518516E-4</v>
      </c>
      <c r="M36" s="41">
        <f t="shared" si="6"/>
        <v>63.263333626219143</v>
      </c>
      <c r="N36" s="5"/>
      <c r="O36" s="5"/>
    </row>
    <row r="37" spans="1:15" ht="27.75" customHeight="1" x14ac:dyDescent="0.2">
      <c r="A37" s="47">
        <v>8</v>
      </c>
      <c r="B37" s="15">
        <v>25</v>
      </c>
      <c r="C37" s="16">
        <v>10078794292</v>
      </c>
      <c r="D37" s="17" t="s">
        <v>69</v>
      </c>
      <c r="E37" s="18"/>
      <c r="F37" s="19" t="s">
        <v>19</v>
      </c>
      <c r="G37" s="20" t="s">
        <v>30</v>
      </c>
      <c r="H37" s="42">
        <v>1.5753472222222224E-4</v>
      </c>
      <c r="I37" s="42">
        <v>1.7024305555555556E-4</v>
      </c>
      <c r="J37" s="42">
        <v>1.6797453703703703E-4</v>
      </c>
      <c r="K37" s="42">
        <v>1.703125E-4</v>
      </c>
      <c r="L37" s="42">
        <f>SUM(H37:K37)</f>
        <v>6.6606481481481486E-4</v>
      </c>
      <c r="M37" s="41">
        <f>$M$19/((L37*24))</f>
        <v>62.556474595120584</v>
      </c>
      <c r="N37" s="5"/>
      <c r="O37" s="5"/>
    </row>
    <row r="38" spans="1:15" ht="27.75" customHeight="1" x14ac:dyDescent="0.2">
      <c r="A38" s="47"/>
      <c r="B38" s="15">
        <v>27</v>
      </c>
      <c r="C38" s="16">
        <v>10077462665</v>
      </c>
      <c r="D38" s="17" t="s">
        <v>70</v>
      </c>
      <c r="E38" s="18"/>
      <c r="F38" s="19" t="s">
        <v>22</v>
      </c>
      <c r="G38" s="21" t="s">
        <v>30</v>
      </c>
      <c r="H38" s="42">
        <f t="shared" ref="H38:M38" si="7">H37</f>
        <v>1.5753472222222224E-4</v>
      </c>
      <c r="I38" s="42">
        <f t="shared" si="7"/>
        <v>1.7024305555555556E-4</v>
      </c>
      <c r="J38" s="42">
        <f t="shared" si="7"/>
        <v>1.6797453703703703E-4</v>
      </c>
      <c r="K38" s="42">
        <f t="shared" si="7"/>
        <v>1.703125E-4</v>
      </c>
      <c r="L38" s="42">
        <f t="shared" si="7"/>
        <v>6.6606481481481486E-4</v>
      </c>
      <c r="M38" s="41">
        <f t="shared" si="7"/>
        <v>62.556474595120584</v>
      </c>
      <c r="N38" s="5"/>
      <c r="O38" s="5"/>
    </row>
    <row r="39" spans="1:15" ht="27.75" customHeight="1" x14ac:dyDescent="0.2">
      <c r="A39" s="47">
        <v>9</v>
      </c>
      <c r="B39" s="15">
        <v>6</v>
      </c>
      <c r="C39" s="16">
        <v>10036065489</v>
      </c>
      <c r="D39" s="17" t="s">
        <v>71</v>
      </c>
      <c r="E39" s="18"/>
      <c r="F39" s="19" t="s">
        <v>22</v>
      </c>
      <c r="G39" s="20" t="s">
        <v>96</v>
      </c>
      <c r="H39" s="42">
        <v>1.6241898148148149E-4</v>
      </c>
      <c r="I39" s="42">
        <v>1.6653935185185185E-4</v>
      </c>
      <c r="J39" s="42">
        <v>1.6702546296296298E-4</v>
      </c>
      <c r="K39" s="42">
        <v>1.7185185185185185E-4</v>
      </c>
      <c r="L39" s="42">
        <f>SUM(H39:K39)</f>
        <v>6.6783564814814819E-4</v>
      </c>
      <c r="M39" s="41">
        <f>$M$19/((L39*24))</f>
        <v>62.39059981629434</v>
      </c>
      <c r="N39" s="5"/>
      <c r="O39" s="5"/>
    </row>
    <row r="40" spans="1:15" ht="27.75" customHeight="1" x14ac:dyDescent="0.2">
      <c r="A40" s="47"/>
      <c r="B40" s="15">
        <v>31</v>
      </c>
      <c r="C40" s="16">
        <v>10036037605</v>
      </c>
      <c r="D40" s="17" t="s">
        <v>72</v>
      </c>
      <c r="E40" s="18"/>
      <c r="F40" s="19" t="s">
        <v>22</v>
      </c>
      <c r="G40" s="21" t="s">
        <v>30</v>
      </c>
      <c r="H40" s="42">
        <f t="shared" ref="H40:M40" si="8">H39</f>
        <v>1.6241898148148149E-4</v>
      </c>
      <c r="I40" s="42">
        <f t="shared" si="8"/>
        <v>1.6653935185185185E-4</v>
      </c>
      <c r="J40" s="42">
        <f t="shared" si="8"/>
        <v>1.6702546296296298E-4</v>
      </c>
      <c r="K40" s="42">
        <f t="shared" si="8"/>
        <v>1.7185185185185185E-4</v>
      </c>
      <c r="L40" s="42">
        <f t="shared" si="8"/>
        <v>6.6783564814814819E-4</v>
      </c>
      <c r="M40" s="41">
        <f t="shared" si="8"/>
        <v>62.39059981629434</v>
      </c>
      <c r="N40" s="5"/>
      <c r="O40" s="5"/>
    </row>
    <row r="41" spans="1:15" ht="27.75" customHeight="1" x14ac:dyDescent="0.2">
      <c r="A41" s="43">
        <v>10</v>
      </c>
      <c r="B41" s="15">
        <v>38</v>
      </c>
      <c r="C41" s="16">
        <v>10054592186</v>
      </c>
      <c r="D41" s="17" t="s">
        <v>73</v>
      </c>
      <c r="E41" s="18"/>
      <c r="F41" s="19" t="s">
        <v>22</v>
      </c>
      <c r="G41" s="20" t="s">
        <v>91</v>
      </c>
      <c r="H41" s="42">
        <v>1.6111111111111111E-4</v>
      </c>
      <c r="I41" s="42">
        <v>1.74525462962963E-4</v>
      </c>
      <c r="J41" s="42">
        <v>1.7348379629629634E-4</v>
      </c>
      <c r="K41" s="42">
        <v>1.7398148148148148E-4</v>
      </c>
      <c r="L41" s="42">
        <f>SUM(H41:K41)</f>
        <v>6.8310185185185195E-4</v>
      </c>
      <c r="M41" s="41">
        <f>$M$19/((L41*24))</f>
        <v>60.996272450016932</v>
      </c>
      <c r="N41" s="5"/>
      <c r="O41" s="5"/>
    </row>
    <row r="42" spans="1:15" ht="27.75" customHeight="1" x14ac:dyDescent="0.2">
      <c r="A42" s="43"/>
      <c r="B42" s="15">
        <v>37</v>
      </c>
      <c r="C42" s="16">
        <v>10036045180</v>
      </c>
      <c r="D42" s="17" t="s">
        <v>74</v>
      </c>
      <c r="E42" s="18"/>
      <c r="F42" s="19" t="s">
        <v>19</v>
      </c>
      <c r="G42" s="21" t="s">
        <v>91</v>
      </c>
      <c r="H42" s="42">
        <f t="shared" ref="H42:M42" si="9">H41</f>
        <v>1.6111111111111111E-4</v>
      </c>
      <c r="I42" s="42">
        <f t="shared" si="9"/>
        <v>1.74525462962963E-4</v>
      </c>
      <c r="J42" s="42">
        <f t="shared" si="9"/>
        <v>1.7348379629629634E-4</v>
      </c>
      <c r="K42" s="42">
        <f t="shared" si="9"/>
        <v>1.7398148148148148E-4</v>
      </c>
      <c r="L42" s="42">
        <f t="shared" si="9"/>
        <v>6.8310185185185195E-4</v>
      </c>
      <c r="M42" s="41">
        <f t="shared" si="9"/>
        <v>60.996272450016932</v>
      </c>
      <c r="N42" s="5"/>
      <c r="O42" s="5"/>
    </row>
    <row r="43" spans="1:15" ht="27.75" customHeight="1" x14ac:dyDescent="0.2">
      <c r="A43" s="43">
        <v>11</v>
      </c>
      <c r="B43" s="15">
        <v>18</v>
      </c>
      <c r="C43" s="16">
        <v>10105865881</v>
      </c>
      <c r="D43" s="17" t="s">
        <v>75</v>
      </c>
      <c r="E43" s="18"/>
      <c r="F43" s="19" t="s">
        <v>22</v>
      </c>
      <c r="G43" s="20" t="s">
        <v>96</v>
      </c>
      <c r="H43" s="42">
        <v>1.6540509259259262E-4</v>
      </c>
      <c r="I43" s="42">
        <v>1.7085648148148149E-4</v>
      </c>
      <c r="J43" s="42">
        <v>1.7297453703703705E-4</v>
      </c>
      <c r="K43" s="42">
        <v>1.7400462962962964E-4</v>
      </c>
      <c r="L43" s="42">
        <f>SUM(H43:K43)</f>
        <v>6.8324074074074077E-4</v>
      </c>
      <c r="M43" s="41">
        <f>$M$19/((L43*24))</f>
        <v>60.98387315354384</v>
      </c>
      <c r="N43" s="5"/>
      <c r="O43" s="5"/>
    </row>
    <row r="44" spans="1:15" ht="27.75" customHeight="1" x14ac:dyDescent="0.2">
      <c r="A44" s="43"/>
      <c r="B44" s="15">
        <v>3</v>
      </c>
      <c r="C44" s="16">
        <v>10034938875</v>
      </c>
      <c r="D44" s="17" t="s">
        <v>76</v>
      </c>
      <c r="E44" s="18"/>
      <c r="F44" s="19" t="s">
        <v>19</v>
      </c>
      <c r="G44" s="21" t="s">
        <v>97</v>
      </c>
      <c r="H44" s="42">
        <f t="shared" ref="H44:M44" si="10">H43</f>
        <v>1.6540509259259262E-4</v>
      </c>
      <c r="I44" s="42">
        <f t="shared" si="10"/>
        <v>1.7085648148148149E-4</v>
      </c>
      <c r="J44" s="42">
        <f t="shared" si="10"/>
        <v>1.7297453703703705E-4</v>
      </c>
      <c r="K44" s="42">
        <f t="shared" si="10"/>
        <v>1.7400462962962964E-4</v>
      </c>
      <c r="L44" s="42">
        <f t="shared" si="10"/>
        <v>6.8324074074074077E-4</v>
      </c>
      <c r="M44" s="41">
        <f t="shared" si="10"/>
        <v>60.98387315354384</v>
      </c>
      <c r="N44" s="5"/>
      <c r="O44" s="5"/>
    </row>
    <row r="45" spans="1:15" ht="27.75" customHeight="1" x14ac:dyDescent="0.2">
      <c r="A45" s="43">
        <v>12</v>
      </c>
      <c r="B45" s="15">
        <v>8</v>
      </c>
      <c r="C45" s="16">
        <v>10010193367</v>
      </c>
      <c r="D45" s="17" t="s">
        <v>77</v>
      </c>
      <c r="E45" s="18"/>
      <c r="F45" s="19" t="s">
        <v>19</v>
      </c>
      <c r="G45" s="20" t="s">
        <v>98</v>
      </c>
      <c r="H45" s="42">
        <v>1.5957175925925926E-4</v>
      </c>
      <c r="I45" s="42">
        <v>1.7252314814814813E-4</v>
      </c>
      <c r="J45" s="42">
        <v>1.7517361111111108E-4</v>
      </c>
      <c r="K45" s="42">
        <v>1.8469907407407408E-4</v>
      </c>
      <c r="L45" s="42">
        <f>SUM(H45:K45)</f>
        <v>6.9196759259259255E-4</v>
      </c>
      <c r="M45" s="41">
        <f>$M$19/((L45*24))</f>
        <v>60.214765998728801</v>
      </c>
      <c r="N45" s="5"/>
      <c r="O45" s="5"/>
    </row>
    <row r="46" spans="1:15" ht="27.75" customHeight="1" x14ac:dyDescent="0.2">
      <c r="A46" s="43"/>
      <c r="B46" s="15">
        <v>67</v>
      </c>
      <c r="C46" s="16"/>
      <c r="D46" s="17" t="s">
        <v>78</v>
      </c>
      <c r="E46" s="18"/>
      <c r="F46" s="19" t="s">
        <v>19</v>
      </c>
      <c r="G46" s="21" t="s">
        <v>31</v>
      </c>
      <c r="H46" s="42">
        <f t="shared" ref="H46:M46" si="11">H45</f>
        <v>1.5957175925925926E-4</v>
      </c>
      <c r="I46" s="42">
        <f t="shared" si="11"/>
        <v>1.7252314814814813E-4</v>
      </c>
      <c r="J46" s="42">
        <f t="shared" si="11"/>
        <v>1.7517361111111108E-4</v>
      </c>
      <c r="K46" s="42">
        <f t="shared" si="11"/>
        <v>1.8469907407407408E-4</v>
      </c>
      <c r="L46" s="42">
        <f t="shared" si="11"/>
        <v>6.9196759259259255E-4</v>
      </c>
      <c r="M46" s="41">
        <f t="shared" si="11"/>
        <v>60.214765998728801</v>
      </c>
      <c r="N46" s="5"/>
      <c r="O46" s="5"/>
    </row>
    <row r="47" spans="1:15" ht="27.75" customHeight="1" x14ac:dyDescent="0.2">
      <c r="A47" s="43">
        <v>13</v>
      </c>
      <c r="B47" s="15">
        <v>45</v>
      </c>
      <c r="C47" s="16">
        <v>10036048820</v>
      </c>
      <c r="D47" s="17" t="s">
        <v>79</v>
      </c>
      <c r="E47" s="18"/>
      <c r="F47" s="19" t="s">
        <v>22</v>
      </c>
      <c r="G47" s="20" t="s">
        <v>91</v>
      </c>
      <c r="H47" s="42">
        <v>1.7306712962962965E-4</v>
      </c>
      <c r="I47" s="42">
        <v>1.7684027777777774E-4</v>
      </c>
      <c r="J47" s="42">
        <v>1.7481481481481479E-4</v>
      </c>
      <c r="K47" s="42">
        <v>1.7337962962962964E-4</v>
      </c>
      <c r="L47" s="42">
        <f>SUM(H47:K47)</f>
        <v>6.9810185185185188E-4</v>
      </c>
      <c r="M47" s="41">
        <f>$M$19/((L47*24))</f>
        <v>59.685655547450089</v>
      </c>
      <c r="N47" s="5"/>
      <c r="O47" s="5"/>
    </row>
    <row r="48" spans="1:15" ht="27.75" customHeight="1" x14ac:dyDescent="0.2">
      <c r="A48" s="43"/>
      <c r="B48" s="15">
        <v>41</v>
      </c>
      <c r="C48" s="16">
        <v>10077305142</v>
      </c>
      <c r="D48" s="17" t="s">
        <v>80</v>
      </c>
      <c r="E48" s="18"/>
      <c r="F48" s="19" t="s">
        <v>22</v>
      </c>
      <c r="G48" s="21" t="s">
        <v>91</v>
      </c>
      <c r="H48" s="42">
        <f t="shared" ref="H48:M48" si="12">H47</f>
        <v>1.7306712962962965E-4</v>
      </c>
      <c r="I48" s="42">
        <f t="shared" si="12"/>
        <v>1.7684027777777774E-4</v>
      </c>
      <c r="J48" s="42">
        <f t="shared" si="12"/>
        <v>1.7481481481481479E-4</v>
      </c>
      <c r="K48" s="42">
        <f t="shared" si="12"/>
        <v>1.7337962962962964E-4</v>
      </c>
      <c r="L48" s="42">
        <f t="shared" si="12"/>
        <v>6.9810185185185188E-4</v>
      </c>
      <c r="M48" s="41">
        <f t="shared" si="12"/>
        <v>59.685655547450089</v>
      </c>
      <c r="N48" s="5"/>
      <c r="O48" s="5"/>
    </row>
    <row r="49" spans="1:15" ht="27.75" customHeight="1" x14ac:dyDescent="0.2">
      <c r="A49" s="43">
        <v>14</v>
      </c>
      <c r="B49" s="15">
        <v>32</v>
      </c>
      <c r="C49" s="16">
        <v>10080801586</v>
      </c>
      <c r="D49" s="17" t="s">
        <v>81</v>
      </c>
      <c r="E49" s="18"/>
      <c r="F49" s="19" t="s">
        <v>22</v>
      </c>
      <c r="G49" s="20" t="s">
        <v>90</v>
      </c>
      <c r="H49" s="42">
        <v>1.6982638888888888E-4</v>
      </c>
      <c r="I49" s="42">
        <v>1.8173611111111111E-4</v>
      </c>
      <c r="J49" s="42">
        <v>1.7368055555555553E-4</v>
      </c>
      <c r="K49" s="42">
        <v>1.7366898148148146E-4</v>
      </c>
      <c r="L49" s="42">
        <f>SUM(H49:K49)</f>
        <v>6.9891203703703695E-4</v>
      </c>
      <c r="M49" s="41">
        <f>$M$19/((L49*24))</f>
        <v>59.616467393104372</v>
      </c>
      <c r="N49" s="5"/>
      <c r="O49" s="5"/>
    </row>
    <row r="50" spans="1:15" ht="27.75" customHeight="1" x14ac:dyDescent="0.2">
      <c r="A50" s="43"/>
      <c r="B50" s="15">
        <v>7</v>
      </c>
      <c r="C50" s="16">
        <v>10010085960</v>
      </c>
      <c r="D50" s="17" t="s">
        <v>82</v>
      </c>
      <c r="E50" s="18"/>
      <c r="F50" s="19" t="s">
        <v>19</v>
      </c>
      <c r="G50" s="21" t="s">
        <v>99</v>
      </c>
      <c r="H50" s="42">
        <f t="shared" ref="H50:M50" si="13">H49</f>
        <v>1.6982638888888888E-4</v>
      </c>
      <c r="I50" s="42">
        <f t="shared" si="13"/>
        <v>1.8173611111111111E-4</v>
      </c>
      <c r="J50" s="42">
        <f t="shared" si="13"/>
        <v>1.7368055555555553E-4</v>
      </c>
      <c r="K50" s="42">
        <f t="shared" si="13"/>
        <v>1.7366898148148146E-4</v>
      </c>
      <c r="L50" s="42">
        <f t="shared" si="13"/>
        <v>6.9891203703703695E-4</v>
      </c>
      <c r="M50" s="41">
        <f t="shared" si="13"/>
        <v>59.616467393104372</v>
      </c>
      <c r="N50" s="5"/>
      <c r="O50" s="5"/>
    </row>
    <row r="51" spans="1:15" ht="27.75" customHeight="1" x14ac:dyDescent="0.2">
      <c r="A51" s="47">
        <v>15</v>
      </c>
      <c r="B51" s="15">
        <v>44</v>
      </c>
      <c r="C51" s="16">
        <v>10034943626</v>
      </c>
      <c r="D51" s="17" t="s">
        <v>83</v>
      </c>
      <c r="E51" s="18"/>
      <c r="F51" s="19" t="s">
        <v>22</v>
      </c>
      <c r="G51" s="20" t="s">
        <v>91</v>
      </c>
      <c r="H51" s="42">
        <v>1.6739583333333331E-4</v>
      </c>
      <c r="I51" s="42">
        <v>1.8004629629629631E-4</v>
      </c>
      <c r="J51" s="42">
        <v>1.85625E-4</v>
      </c>
      <c r="K51" s="42">
        <v>1.8945601851851852E-4</v>
      </c>
      <c r="L51" s="42">
        <f>SUM(H51:K51)</f>
        <v>7.2252314814814813E-4</v>
      </c>
      <c r="M51" s="41">
        <f>$M$19/((L51*24))</f>
        <v>57.668279242623271</v>
      </c>
      <c r="N51" s="5"/>
      <c r="O51" s="5"/>
    </row>
    <row r="52" spans="1:15" ht="27.75" customHeight="1" x14ac:dyDescent="0.2">
      <c r="A52" s="47"/>
      <c r="B52" s="15">
        <v>48</v>
      </c>
      <c r="C52" s="16">
        <v>10036043059</v>
      </c>
      <c r="D52" s="17" t="s">
        <v>84</v>
      </c>
      <c r="E52" s="18"/>
      <c r="F52" s="19" t="s">
        <v>22</v>
      </c>
      <c r="G52" s="21" t="s">
        <v>91</v>
      </c>
      <c r="H52" s="42">
        <f t="shared" ref="H52:M52" si="14">H51</f>
        <v>1.6739583333333331E-4</v>
      </c>
      <c r="I52" s="42">
        <f t="shared" si="14"/>
        <v>1.8004629629629631E-4</v>
      </c>
      <c r="J52" s="42">
        <f t="shared" si="14"/>
        <v>1.85625E-4</v>
      </c>
      <c r="K52" s="42">
        <f t="shared" si="14"/>
        <v>1.8945601851851852E-4</v>
      </c>
      <c r="L52" s="42">
        <f t="shared" si="14"/>
        <v>7.2252314814814813E-4</v>
      </c>
      <c r="M52" s="41">
        <f t="shared" si="14"/>
        <v>57.668279242623271</v>
      </c>
      <c r="N52" s="5"/>
      <c r="O52" s="5"/>
    </row>
    <row r="53" spans="1:15" ht="16.5" customHeight="1" x14ac:dyDescent="0.2">
      <c r="A53" s="14"/>
    </row>
    <row r="54" spans="1:15" ht="16.5" customHeight="1" x14ac:dyDescent="0.2">
      <c r="A54" s="53" t="s">
        <v>3</v>
      </c>
      <c r="B54" s="53"/>
      <c r="C54" s="53"/>
      <c r="D54" s="53"/>
      <c r="E54" s="26"/>
      <c r="F54" s="26"/>
      <c r="G54" s="53" t="s">
        <v>4</v>
      </c>
      <c r="H54" s="53"/>
      <c r="I54" s="53"/>
      <c r="J54" s="53"/>
      <c r="K54" s="53"/>
      <c r="L54" s="53"/>
      <c r="M54" s="53"/>
      <c r="N54" s="53"/>
      <c r="O54" s="53"/>
    </row>
    <row r="55" spans="1:15" s="33" customFormat="1" ht="16.5" customHeight="1" x14ac:dyDescent="0.2">
      <c r="A55" s="33" t="s">
        <v>32</v>
      </c>
      <c r="B55" s="34"/>
      <c r="C55" s="35"/>
      <c r="D55" s="34"/>
      <c r="E55" s="36"/>
      <c r="F55" s="34"/>
      <c r="G55" s="37" t="s">
        <v>23</v>
      </c>
      <c r="H55" s="38">
        <v>11</v>
      </c>
      <c r="N55" s="39" t="s">
        <v>21</v>
      </c>
      <c r="O55" s="38">
        <f>COUNTIF(F23:F52,"ЗМС")</f>
        <v>0</v>
      </c>
    </row>
    <row r="56" spans="1:15" s="33" customFormat="1" ht="16.5" customHeight="1" x14ac:dyDescent="0.2">
      <c r="A56" s="33" t="s">
        <v>88</v>
      </c>
      <c r="B56" s="34"/>
      <c r="C56" s="40"/>
      <c r="D56" s="34"/>
      <c r="E56" s="36"/>
      <c r="F56" s="34"/>
      <c r="G56" s="37" t="s">
        <v>105</v>
      </c>
      <c r="H56" s="38">
        <f>H57+H61</f>
        <v>15</v>
      </c>
      <c r="N56" s="39" t="s">
        <v>17</v>
      </c>
      <c r="O56" s="38">
        <f>COUNTIF(F23:F52,"МСМК")</f>
        <v>2</v>
      </c>
    </row>
    <row r="57" spans="1:15" s="33" customFormat="1" ht="16.5" customHeight="1" x14ac:dyDescent="0.2">
      <c r="B57" s="34"/>
      <c r="C57" s="34"/>
      <c r="D57" s="34"/>
      <c r="E57" s="36"/>
      <c r="F57" s="34"/>
      <c r="G57" s="37" t="s">
        <v>106</v>
      </c>
      <c r="H57" s="38">
        <v>15</v>
      </c>
      <c r="N57" s="39" t="s">
        <v>19</v>
      </c>
      <c r="O57" s="38">
        <f>COUNTIF(F23:F52,"МС")</f>
        <v>11</v>
      </c>
    </row>
    <row r="58" spans="1:15" s="33" customFormat="1" ht="16.5" customHeight="1" x14ac:dyDescent="0.2">
      <c r="B58" s="34"/>
      <c r="C58" s="34"/>
      <c r="D58" s="34"/>
      <c r="E58" s="36"/>
      <c r="F58" s="34"/>
      <c r="G58" s="37" t="s">
        <v>107</v>
      </c>
      <c r="H58" s="38">
        <v>15</v>
      </c>
      <c r="N58" s="39" t="s">
        <v>22</v>
      </c>
      <c r="O58" s="38">
        <f>COUNTIF(F23:F52,"КМС")</f>
        <v>17</v>
      </c>
    </row>
    <row r="59" spans="1:15" s="33" customFormat="1" ht="16.5" customHeight="1" x14ac:dyDescent="0.2">
      <c r="C59" s="34"/>
      <c r="D59" s="34"/>
      <c r="E59" s="36"/>
      <c r="F59" s="34"/>
      <c r="G59" s="37" t="s">
        <v>108</v>
      </c>
      <c r="H59" s="38">
        <v>0</v>
      </c>
      <c r="N59" s="39" t="s">
        <v>25</v>
      </c>
      <c r="O59" s="38">
        <f>COUNTIF(F23:F52,"1 СР")</f>
        <v>0</v>
      </c>
    </row>
    <row r="60" spans="1:15" s="33" customFormat="1" ht="16.5" customHeight="1" x14ac:dyDescent="0.2">
      <c r="A60" s="34"/>
      <c r="B60" s="34"/>
      <c r="C60" s="34"/>
      <c r="D60" s="34"/>
      <c r="E60" s="36"/>
      <c r="F60" s="34"/>
      <c r="G60" s="37" t="s">
        <v>109</v>
      </c>
      <c r="H60" s="38">
        <f>COUNTIF(A23:A52,"ДСКВ")</f>
        <v>0</v>
      </c>
      <c r="N60" s="39" t="s">
        <v>28</v>
      </c>
      <c r="O60" s="38">
        <f>COUNTIF(F23:F52,"2 СР")</f>
        <v>0</v>
      </c>
    </row>
    <row r="61" spans="1:15" s="33" customFormat="1" ht="16.5" customHeight="1" x14ac:dyDescent="0.2">
      <c r="A61" s="34"/>
      <c r="B61" s="34"/>
      <c r="C61" s="34"/>
      <c r="D61" s="34"/>
      <c r="E61" s="36"/>
      <c r="F61" s="34"/>
      <c r="G61" s="37" t="s">
        <v>110</v>
      </c>
      <c r="H61" s="38">
        <f>COUNTIF(A23:A52,"НС")</f>
        <v>0</v>
      </c>
      <c r="N61" s="39" t="s">
        <v>29</v>
      </c>
      <c r="O61" s="38">
        <f>COUNTIF(F23:F52,"3 СР")</f>
        <v>0</v>
      </c>
    </row>
    <row r="62" spans="1:15" ht="6" customHeight="1" x14ac:dyDescent="0.2"/>
    <row r="63" spans="1:15" ht="16.5" customHeight="1" x14ac:dyDescent="0.2">
      <c r="A63" s="53" t="str">
        <f>A16</f>
        <v>ТЕХНИЧЕСКИЙ ДЕЛЕГАТ ФВСР:</v>
      </c>
      <c r="B63" s="53"/>
      <c r="C63" s="53"/>
      <c r="D63" s="53"/>
      <c r="E63" s="53" t="str">
        <f>A17</f>
        <v>ГЛАВНЫЙ СУДЬЯ:</v>
      </c>
      <c r="F63" s="53"/>
      <c r="G63" s="53"/>
      <c r="H63" s="53" t="str">
        <f>A18</f>
        <v>ГЛАВНЫЙ СЕКРЕТАРЬ:</v>
      </c>
      <c r="I63" s="53"/>
      <c r="J63" s="53"/>
      <c r="K63" s="53"/>
      <c r="L63" s="53" t="str">
        <f>A19</f>
        <v>СУДЬЯ НА ФИНИШЕ:</v>
      </c>
      <c r="M63" s="53"/>
      <c r="N63" s="53"/>
      <c r="O63" s="53"/>
    </row>
    <row r="64" spans="1:15" ht="16.5" customHeight="1" x14ac:dyDescent="0.2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</row>
    <row r="65" spans="1:15" ht="16.5" customHeight="1" x14ac:dyDescent="0.2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</row>
    <row r="66" spans="1:15" ht="16.5" customHeight="1" x14ac:dyDescent="0.2">
      <c r="A66" s="46"/>
      <c r="B66" s="46"/>
      <c r="C66" s="46"/>
      <c r="D66" s="46"/>
      <c r="E66" s="46"/>
      <c r="F66" s="46"/>
      <c r="G66" s="46"/>
      <c r="H66" s="46"/>
      <c r="I66" s="46"/>
      <c r="J66" s="46"/>
      <c r="K66" s="5"/>
      <c r="L66" s="46"/>
      <c r="M66" s="46"/>
      <c r="N66" s="46"/>
      <c r="O66" s="46"/>
    </row>
    <row r="67" spans="1:15" ht="16.5" customHeight="1" x14ac:dyDescent="0.2">
      <c r="A67" s="5"/>
      <c r="D67" s="5"/>
      <c r="E67" s="23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15" ht="16.5" customHeight="1" x14ac:dyDescent="0.2">
      <c r="A68" s="5"/>
      <c r="D68" s="5"/>
      <c r="E68" s="23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15" ht="16.5" customHeight="1" x14ac:dyDescent="0.2">
      <c r="A69" s="46" t="str">
        <f>G16</f>
        <v/>
      </c>
      <c r="B69" s="46"/>
      <c r="C69" s="46"/>
      <c r="D69" s="46"/>
      <c r="E69" s="46" t="str">
        <f>G17</f>
        <v>ДОЦЕНКО С.А. (ВК, г. ОМСК)</v>
      </c>
      <c r="F69" s="46"/>
      <c r="G69" s="46"/>
      <c r="H69" s="46" t="str">
        <f>G18</f>
        <v>СЛАБКОВСКАЯ В.Н. ( 1К, г. ОМСК)</v>
      </c>
      <c r="I69" s="46"/>
      <c r="J69" s="46"/>
      <c r="K69" s="46"/>
      <c r="L69" s="46" t="str">
        <f>G19</f>
        <v>СТАРЧЕНКОВ С.А. (ВК, г. ОМСК)</v>
      </c>
      <c r="M69" s="46"/>
      <c r="N69" s="46"/>
      <c r="O69" s="46"/>
    </row>
  </sheetData>
  <sortState xmlns:xlrd2="http://schemas.microsoft.com/office/spreadsheetml/2017/richdata2" ref="B23:BC32">
    <sortCondition descending="1" ref="L23:L32"/>
  </sortState>
  <mergeCells count="146">
    <mergeCell ref="H16:O16"/>
    <mergeCell ref="M21:M22"/>
    <mergeCell ref="H21:K21"/>
    <mergeCell ref="A63:D63"/>
    <mergeCell ref="A69:D69"/>
    <mergeCell ref="E63:G63"/>
    <mergeCell ref="E69:G69"/>
    <mergeCell ref="H63:K63"/>
    <mergeCell ref="H69:K69"/>
    <mergeCell ref="A54:D54"/>
    <mergeCell ref="L63:O63"/>
    <mergeCell ref="C21:C22"/>
    <mergeCell ref="B21:B22"/>
    <mergeCell ref="A21:A22"/>
    <mergeCell ref="G54:O54"/>
    <mergeCell ref="A66:E66"/>
    <mergeCell ref="L69:O69"/>
    <mergeCell ref="G21:G22"/>
    <mergeCell ref="F21:F22"/>
    <mergeCell ref="H23:H24"/>
    <mergeCell ref="I23:I24"/>
    <mergeCell ref="J23:J24"/>
    <mergeCell ref="K23:K24"/>
    <mergeCell ref="L23:L24"/>
    <mergeCell ref="A1:O1"/>
    <mergeCell ref="A2:O2"/>
    <mergeCell ref="A3:O3"/>
    <mergeCell ref="A4:O4"/>
    <mergeCell ref="A6:O6"/>
    <mergeCell ref="A7:O7"/>
    <mergeCell ref="A9:O9"/>
    <mergeCell ref="A15:G15"/>
    <mergeCell ref="H15:O15"/>
    <mergeCell ref="A5:O5"/>
    <mergeCell ref="A12:O12"/>
    <mergeCell ref="A8:O8"/>
    <mergeCell ref="A10:O10"/>
    <mergeCell ref="A11:O11"/>
    <mergeCell ref="M23:M24"/>
    <mergeCell ref="H25:H26"/>
    <mergeCell ref="I25:I26"/>
    <mergeCell ref="J25:J26"/>
    <mergeCell ref="K25:K26"/>
    <mergeCell ref="L25:L26"/>
    <mergeCell ref="E21:E22"/>
    <mergeCell ref="D21:D22"/>
    <mergeCell ref="L21:L22"/>
    <mergeCell ref="N21:N22"/>
    <mergeCell ref="O21:O22"/>
    <mergeCell ref="H19:J19"/>
    <mergeCell ref="F66:J66"/>
    <mergeCell ref="L66:O66"/>
    <mergeCell ref="A47:A48"/>
    <mergeCell ref="A49:A50"/>
    <mergeCell ref="A51:A52"/>
    <mergeCell ref="A33:A34"/>
    <mergeCell ref="A35:A36"/>
    <mergeCell ref="A37:A38"/>
    <mergeCell ref="A39:A40"/>
    <mergeCell ref="A41:A42"/>
    <mergeCell ref="A23:A24"/>
    <mergeCell ref="A25:A26"/>
    <mergeCell ref="A27:A28"/>
    <mergeCell ref="A29:A30"/>
    <mergeCell ref="A31:A32"/>
    <mergeCell ref="M25:M26"/>
    <mergeCell ref="H27:H28"/>
    <mergeCell ref="I27:I28"/>
    <mergeCell ref="J27:J28"/>
    <mergeCell ref="K27:K28"/>
    <mergeCell ref="L27:L28"/>
    <mergeCell ref="M27:M28"/>
    <mergeCell ref="A43:A44"/>
    <mergeCell ref="A45:A46"/>
    <mergeCell ref="M29:M30"/>
    <mergeCell ref="H31:H32"/>
    <mergeCell ref="I31:I32"/>
    <mergeCell ref="J31:J32"/>
    <mergeCell ref="K31:K32"/>
    <mergeCell ref="L31:L32"/>
    <mergeCell ref="M31:M32"/>
    <mergeCell ref="H29:H30"/>
    <mergeCell ref="I29:I30"/>
    <mergeCell ref="J29:J30"/>
    <mergeCell ref="K29:K30"/>
    <mergeCell ref="L29:L30"/>
    <mergeCell ref="M33:M34"/>
    <mergeCell ref="H35:H36"/>
    <mergeCell ref="I35:I36"/>
    <mergeCell ref="J35:J36"/>
    <mergeCell ref="K35:K36"/>
    <mergeCell ref="L35:L36"/>
    <mergeCell ref="M35:M36"/>
    <mergeCell ref="H33:H34"/>
    <mergeCell ref="I33:I34"/>
    <mergeCell ref="J33:J34"/>
    <mergeCell ref="K33:K34"/>
    <mergeCell ref="L33:L34"/>
    <mergeCell ref="M37:M38"/>
    <mergeCell ref="H39:H40"/>
    <mergeCell ref="I39:I40"/>
    <mergeCell ref="J39:J40"/>
    <mergeCell ref="K39:K40"/>
    <mergeCell ref="L39:L40"/>
    <mergeCell ref="M39:M40"/>
    <mergeCell ref="H37:H38"/>
    <mergeCell ref="I37:I38"/>
    <mergeCell ref="J37:J38"/>
    <mergeCell ref="K37:K38"/>
    <mergeCell ref="L37:L38"/>
    <mergeCell ref="M41:M42"/>
    <mergeCell ref="H43:H44"/>
    <mergeCell ref="I43:I44"/>
    <mergeCell ref="J43:J44"/>
    <mergeCell ref="K43:K44"/>
    <mergeCell ref="L43:L44"/>
    <mergeCell ref="M43:M44"/>
    <mergeCell ref="H41:H42"/>
    <mergeCell ref="I41:I42"/>
    <mergeCell ref="J41:J42"/>
    <mergeCell ref="K41:K42"/>
    <mergeCell ref="L41:L42"/>
    <mergeCell ref="M45:M46"/>
    <mergeCell ref="H47:H48"/>
    <mergeCell ref="I47:I48"/>
    <mergeCell ref="J47:J48"/>
    <mergeCell ref="K47:K48"/>
    <mergeCell ref="L47:L48"/>
    <mergeCell ref="M47:M48"/>
    <mergeCell ref="H45:H46"/>
    <mergeCell ref="I45:I46"/>
    <mergeCell ref="J45:J46"/>
    <mergeCell ref="K45:K46"/>
    <mergeCell ref="L45:L46"/>
    <mergeCell ref="M49:M50"/>
    <mergeCell ref="H51:H52"/>
    <mergeCell ref="I51:I52"/>
    <mergeCell ref="J51:J52"/>
    <mergeCell ref="K51:K52"/>
    <mergeCell ref="L51:L52"/>
    <mergeCell ref="M51:M52"/>
    <mergeCell ref="H49:H50"/>
    <mergeCell ref="I49:I50"/>
    <mergeCell ref="J49:J50"/>
    <mergeCell ref="K49:K50"/>
    <mergeCell ref="L49:L50"/>
  </mergeCells>
  <conditionalFormatting sqref="G55:G61">
    <cfRule type="duplicateValues" dxfId="0" priority="2"/>
  </conditionalFormatting>
  <printOptions horizontalCentered="1"/>
  <pageMargins left="0.19685039370078741" right="0.19685039370078741" top="0.35" bottom="0.28999999999999998" header="0.2" footer="0.2"/>
  <pageSetup paperSize="9" scale="71" fitToHeight="0" orientation="landscape" r:id="rId1"/>
  <headerFooter>
    <oddHeader>&amp;LРЕЗУЛЬТАТЫ НА САЙТЕ WWW.FVSR/highway/result&amp;RФЕДЕРАЦИЯ ВЕЛОСИПЕДНОГО СПОРТА РОССИИ - WWW.FVSR.RU</oddHeader>
    <oddFooter>&amp;C&amp;P&amp;RОтчет создан &amp;D&amp;T</oddFooter>
  </headerFooter>
  <rowBreaks count="1" manualBreakCount="1">
    <brk id="36" max="4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Гит парами</vt:lpstr>
      <vt:lpstr>'Гит парами'!Заголовки_для_печати</vt:lpstr>
      <vt:lpstr>'Гит парами'!Область_печати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Раиса Оганесян</cp:lastModifiedBy>
  <cp:lastPrinted>2021-05-18T13:50:02Z</cp:lastPrinted>
  <dcterms:created xsi:type="dcterms:W3CDTF">1996-10-08T23:32:33Z</dcterms:created>
  <dcterms:modified xsi:type="dcterms:W3CDTF">2023-12-14T16:44:11Z</dcterms:modified>
</cp:coreProperties>
</file>