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ogane\OneDrive\Рабочий стол\протоколы\протоколы\Формы протоколов трек\"/>
    </mc:Choice>
  </mc:AlternateContent>
  <xr:revisionPtr revIDLastSave="0" documentId="13_ncr:1_{A2599E7D-D370-461E-A144-460B5253E4AF}" xr6:coauthVersionLast="47" xr6:coauthVersionMax="47" xr10:uidLastSave="{00000000-0000-0000-0000-000000000000}"/>
  <bookViews>
    <workbookView xWindow="-120" yWindow="-120" windowWidth="20730" windowHeight="11040" tabRatio="789" xr2:uid="{00000000-000D-0000-FFFF-FFFF00000000}"/>
  </bookViews>
  <sheets>
    <sheet name="парн гонка" sheetId="91" r:id="rId1"/>
  </sheets>
  <definedNames>
    <definedName name="_xlnm.Print_Titles" localSheetId="0">'парн гонка'!$21:$21</definedName>
    <definedName name="_xlnm.Print_Area" localSheetId="0">'парн гонка'!$A$1:$N$59</definedName>
  </definedNames>
  <calcPr calcId="181029"/>
</workbook>
</file>

<file path=xl/calcChain.xml><?xml version="1.0" encoding="utf-8"?>
<calcChain xmlns="http://schemas.openxmlformats.org/spreadsheetml/2006/main">
  <c r="A59" i="91" l="1"/>
  <c r="K53" i="91"/>
  <c r="H53" i="91"/>
  <c r="E53" i="91"/>
  <c r="A53" i="91"/>
  <c r="K27" i="91"/>
  <c r="L27" i="91" s="1"/>
  <c r="N42" i="91"/>
  <c r="J42" i="91"/>
  <c r="I42" i="91"/>
  <c r="H42" i="91"/>
  <c r="N40" i="91"/>
  <c r="J40" i="91"/>
  <c r="I40" i="91"/>
  <c r="H40" i="91"/>
  <c r="N38" i="91"/>
  <c r="J38" i="91"/>
  <c r="I38" i="91"/>
  <c r="H38" i="91"/>
  <c r="N36" i="91"/>
  <c r="J36" i="91"/>
  <c r="I36" i="91"/>
  <c r="H36" i="91"/>
  <c r="N34" i="91"/>
  <c r="J34" i="91"/>
  <c r="I34" i="91"/>
  <c r="H34" i="91"/>
  <c r="N32" i="91"/>
  <c r="J32" i="91"/>
  <c r="I32" i="91"/>
  <c r="H32" i="91"/>
  <c r="N30" i="91"/>
  <c r="J30" i="91"/>
  <c r="I30" i="91"/>
  <c r="H30" i="91"/>
  <c r="N28" i="91"/>
  <c r="J28" i="91"/>
  <c r="I28" i="91"/>
  <c r="H28" i="91"/>
  <c r="N26" i="91"/>
  <c r="L26" i="91"/>
  <c r="K26" i="91"/>
  <c r="J26" i="91"/>
  <c r="I26" i="91"/>
  <c r="H26" i="91"/>
  <c r="L24" i="91"/>
  <c r="K24" i="91"/>
  <c r="J24" i="91"/>
  <c r="I24" i="91"/>
  <c r="H24" i="91"/>
  <c r="K41" i="91"/>
  <c r="K42" i="91" s="1"/>
  <c r="K39" i="91"/>
  <c r="K40" i="91" s="1"/>
  <c r="K37" i="91"/>
  <c r="K38" i="91" s="1"/>
  <c r="K35" i="91"/>
  <c r="K36" i="91" s="1"/>
  <c r="K33" i="91"/>
  <c r="K34" i="91" s="1"/>
  <c r="K31" i="91"/>
  <c r="K32" i="91" s="1"/>
  <c r="N47" i="91" l="1"/>
  <c r="N46" i="91"/>
  <c r="N45" i="91"/>
  <c r="K59" i="91"/>
  <c r="H59" i="91"/>
  <c r="K29" i="91"/>
  <c r="L29" i="91" l="1"/>
  <c r="L30" i="91" s="1"/>
  <c r="K30" i="91"/>
  <c r="K28" i="91"/>
  <c r="L28" i="91"/>
  <c r="H51" i="91" l="1"/>
  <c r="H46" i="91" s="1"/>
  <c r="H50" i="91"/>
  <c r="E59" i="91" l="1"/>
  <c r="N51" i="91" l="1"/>
  <c r="N50" i="91"/>
  <c r="N49" i="91"/>
  <c r="N48" i="91"/>
  <c r="L31" i="91"/>
  <c r="L32" i="91" s="1"/>
  <c r="L33" i="91"/>
  <c r="L34" i="91" s="1"/>
  <c r="L35" i="91"/>
  <c r="L36" i="91" s="1"/>
  <c r="L37" i="91"/>
  <c r="L38" i="91" s="1"/>
  <c r="L39" i="91"/>
  <c r="L40" i="91" s="1"/>
  <c r="L41" i="91"/>
  <c r="L42" i="91" s="1"/>
</calcChain>
</file>

<file path=xl/sharedStrings.xml><?xml version="1.0" encoding="utf-8"?>
<sst xmlns="http://schemas.openxmlformats.org/spreadsheetml/2006/main" count="170" uniqueCount="130">
  <si>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</si>
  <si>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</si>
  <si>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</si>
  <si>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</si>
  <si>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СТАТИСТИКА ГОНКИ</t>
  </si>
  <si>
    <t>МЕСТО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</si>
  <si>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</si>
  <si>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</si>
  <si>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</si>
  <si>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</si>
  <si>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</si>
  <si>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</si>
  <si>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</si>
  <si>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</si>
  <si>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</si>
  <si>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</si>
  <si>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</si>
  <si>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</si>
  <si>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ИТОГОВЫЙ ПРОТОКОЛ</t>
  </si>
  <si>
    <t>МС</t>
  </si>
  <si>
    <t>ВЫПОЛНЕНИЕ НТУ ЕВСК</t>
  </si>
  <si>
    <t>ЗМС</t>
  </si>
  <si>
    <t>КМС</t>
  </si>
  <si>
    <t>Субъектов РФ</t>
  </si>
  <si>
    <t>ДАТА РОЖД.</t>
  </si>
  <si>
    <t>1 СР</t>
  </si>
  <si>
    <t>UCI ID</t>
  </si>
  <si>
    <t/>
  </si>
  <si>
    <t>2 СР</t>
  </si>
  <si>
    <t>3 СР</t>
  </si>
  <si>
    <t>Омская область</t>
  </si>
  <si>
    <t>Тульская область</t>
  </si>
  <si>
    <t>Правительство Омской области</t>
  </si>
  <si>
    <t>Департамент по делам молодежи, физической культуры и спорта</t>
  </si>
  <si>
    <t xml:space="preserve">Омская региональная общественная организация "Федерация велосипедного спорта" </t>
  </si>
  <si>
    <t>НАЗВАНИЕ ТРАССЫ / РЕГ. НОМЕР: "Омский велотрек"</t>
  </si>
  <si>
    <t>МЕСТО ПРОВЕДЕНИЯ: г. Омск</t>
  </si>
  <si>
    <t>ДОЦЕНКО С.А. (ВК, г. ОМСК)</t>
  </si>
  <si>
    <t>СЛАБКОВСКАЯ В.Н. ( 1К, г. ОМСК)</t>
  </si>
  <si>
    <t>СТАРЧЕНКОВ С.А. (ВК, г. ОМСК)</t>
  </si>
  <si>
    <t>ВРЕМЯ ПРОМЕЖУТОЧНЫХ ОТРЕЗКОВ</t>
  </si>
  <si>
    <t>НАЧАЛО ГОНКИ: 11ч 00м</t>
  </si>
  <si>
    <t>ОКОНЧАНИЕ ГОНКИ: 11ч 40м</t>
  </si>
  <si>
    <t>РЕЗУЛЬТАТ</t>
  </si>
  <si>
    <t>СКОРОСТЬ км/ч</t>
  </si>
  <si>
    <t>Свердловская область</t>
  </si>
  <si>
    <t>Омская область, Новосибирская область</t>
  </si>
  <si>
    <t>ПЕРВЕНСТВО РОССИИ</t>
  </si>
  <si>
    <t>трек - парная гонка преследования 3 км</t>
  </si>
  <si>
    <t>№ ЕКП 2022: 4949</t>
  </si>
  <si>
    <t>№ ВРВС: 0080411811С</t>
  </si>
  <si>
    <t>ДАТА ПРОВЕДЕНИЯ: 10 марта 2022 года</t>
  </si>
  <si>
    <t>100 360 281 07</t>
  </si>
  <si>
    <t>БЕЛЯНИН Андрей</t>
  </si>
  <si>
    <t>17.10.2004</t>
  </si>
  <si>
    <t>Санкт-Петербург</t>
  </si>
  <si>
    <t>100 809 773 01</t>
  </si>
  <si>
    <t>ЛУНИН Михаил</t>
  </si>
  <si>
    <t>27.09.2005</t>
  </si>
  <si>
    <t>100 936 072 06</t>
  </si>
  <si>
    <t>ПАВЛОВ Ярослав</t>
  </si>
  <si>
    <t>29.10.2005</t>
  </si>
  <si>
    <t>100 919 629 53</t>
  </si>
  <si>
    <t>КОЗУБЕНКО Алексей</t>
  </si>
  <si>
    <t>12.01.2005</t>
  </si>
  <si>
    <t>100 597 886 59</t>
  </si>
  <si>
    <t>ТЕТЕНКОВ Глеб</t>
  </si>
  <si>
    <t>26.01.2004</t>
  </si>
  <si>
    <t>100 816 501 36</t>
  </si>
  <si>
    <t>ПУРЫГИН Максим</t>
  </si>
  <si>
    <t>17.06.2005</t>
  </si>
  <si>
    <t>100 926 210 38</t>
  </si>
  <si>
    <t>ЛЯШКО Владислав</t>
  </si>
  <si>
    <t>23.07.2004</t>
  </si>
  <si>
    <t>100 957 485 79</t>
  </si>
  <si>
    <t>БРИЦКИЙ Илья</t>
  </si>
  <si>
    <t>18.01.2005</t>
  </si>
  <si>
    <t>100 776 888 96</t>
  </si>
  <si>
    <t>ЧИСТЯКОВ Сергей</t>
  </si>
  <si>
    <t>21.04.2004</t>
  </si>
  <si>
    <t>100 825 333 41</t>
  </si>
  <si>
    <t>ЗДЕРИХИН Артем</t>
  </si>
  <si>
    <t>23.05.2004</t>
  </si>
  <si>
    <t>100 919 720 47</t>
  </si>
  <si>
    <t>КУЗЬМЕНКО Николай</t>
  </si>
  <si>
    <t>23.07.2005</t>
  </si>
  <si>
    <t>100 550 960 81</t>
  </si>
  <si>
    <t>ЕМЕЛЬЯНОВ Лев</t>
  </si>
  <si>
    <t>25.06.2004</t>
  </si>
  <si>
    <t>100 765 182 30</t>
  </si>
  <si>
    <t>ВАКУЛИН Игорь</t>
  </si>
  <si>
    <t>12.03.2004</t>
  </si>
  <si>
    <t>Кемеровская область</t>
  </si>
  <si>
    <t>100 822 319 34</t>
  </si>
  <si>
    <t>ЧУЛКОВ Алексей</t>
  </si>
  <si>
    <t>19.12.2005</t>
  </si>
  <si>
    <t>100 935 562 78</t>
  </si>
  <si>
    <t>МИРЯМИДЗЕ Степан</t>
  </si>
  <si>
    <t>31.05.2005</t>
  </si>
  <si>
    <t>100 807 994 65</t>
  </si>
  <si>
    <t>ВОРОНЦОВ Виталий</t>
  </si>
  <si>
    <t>01.02.2005</t>
  </si>
  <si>
    <t>ШАРОВ Максим</t>
  </si>
  <si>
    <t>23.06.2004</t>
  </si>
  <si>
    <t>СУСЛОВ Андрей</t>
  </si>
  <si>
    <t>18.12.2004</t>
  </si>
  <si>
    <t>КУЗЬМИН Кирилл</t>
  </si>
  <si>
    <t>22.03.2006</t>
  </si>
  <si>
    <t>БОЙЧУК Всеволод</t>
  </si>
  <si>
    <t>27.01.2007</t>
  </si>
  <si>
    <t>Удмуртская Республика</t>
  </si>
  <si>
    <t>0-1000 м</t>
  </si>
  <si>
    <t>1000-2000 м</t>
  </si>
  <si>
    <t>2000-3000 м</t>
  </si>
  <si>
    <t>Догон финал</t>
  </si>
  <si>
    <t>Финал</t>
  </si>
  <si>
    <t>Квалификация</t>
  </si>
  <si>
    <t>Влажность: 34 %</t>
  </si>
  <si>
    <t>Температура: +24</t>
  </si>
  <si>
    <t>Юниоры 17-18 лет</t>
  </si>
  <si>
    <t>дерево</t>
  </si>
  <si>
    <t>ПОКРЫТИЕ ТРЕКА:</t>
  </si>
  <si>
    <t>ДЛИНА ТРЕКА (м):</t>
  </si>
  <si>
    <t>ДИСТАНЦИЯ (км) / КРУГОВ</t>
  </si>
  <si>
    <t>Заявлено команд</t>
  </si>
  <si>
    <t>Стартовало команд</t>
  </si>
  <si>
    <t>Финишировало команд</t>
  </si>
  <si>
    <t>Н. финишировало команд</t>
  </si>
  <si>
    <t>Дисквалифицировано команд</t>
  </si>
  <si>
    <t>Н. стартовало команд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</si>
</sst>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h:mm:ss.00"/>
    <numFmt numFmtId="166" formatCode="0.0"/>
    <numFmt numFmtId="167" formatCode="m:ss.000"/>
    <numFmt numFmtId="168" formatCode="0.000"/>
  </numFmts>
  <fonts count="1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10">
    <xf numFmtId="0" fontId="0" fillId="0" borderId="0"/>
    <xf numFmtId="0" fontId="4" fillId="0" borderId="0"/>
    <xf numFmtId="0" fontId="3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10" fillId="0" borderId="0"/>
    <xf numFmtId="0" fontId="2" fillId="0" borderId="0"/>
  </cellStyleXfs>
  <cellXfs count="54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4" fontId="5" fillId="0" borderId="0" xfId="0" applyNumberFormat="1" applyFont="1" applyAlignment="1">
      <alignment vertical="center"/>
    </xf>
    <xf numFmtId="0" fontId="6" fillId="2" borderId="0" xfId="3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3" borderId="0" xfId="3" applyFont="1" applyFill="1" applyAlignment="1">
      <alignment horizontal="center" vertical="center" wrapText="1"/>
    </xf>
    <xf numFmtId="0" fontId="11" fillId="0" borderId="0" xfId="8" applyFont="1" applyAlignment="1">
      <alignment vertical="center" wrapText="1"/>
    </xf>
    <xf numFmtId="0" fontId="11" fillId="0" borderId="0" xfId="9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13" fillId="0" borderId="0" xfId="9" applyFont="1" applyAlignment="1">
      <alignment horizontal="center" vertical="center" wrapText="1"/>
    </xf>
    <xf numFmtId="1" fontId="13" fillId="0" borderId="0" xfId="9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4" fontId="5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6" fillId="2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14" fontId="17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49" fontId="17" fillId="0" borderId="0" xfId="2" applyNumberFormat="1" applyFont="1" applyAlignment="1">
      <alignment vertical="center"/>
    </xf>
    <xf numFmtId="9" fontId="17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7" fontId="5" fillId="0" borderId="0" xfId="0" applyNumberFormat="1" applyFont="1" applyAlignment="1">
      <alignment horizontal="center" vertical="center" wrapText="1"/>
    </xf>
    <xf numFmtId="168" fontId="5" fillId="0" borderId="0" xfId="0" applyNumberFormat="1" applyFont="1" applyAlignment="1">
      <alignment horizontal="center" vertical="center" wrapText="1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2" fontId="6" fillId="2" borderId="0" xfId="3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3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4" fontId="6" fillId="2" borderId="0" xfId="3" applyNumberFormat="1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</cellXfs>
  <cellStyles count="10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4" xfId="4" xr:uid="{00000000-0005-0000-0000-000006000000}"/>
    <cellStyle name="Обычный_ID4938_RS" xfId="8" xr:uid="{00000000-0005-0000-0000-000007000000}"/>
    <cellStyle name="Обычный_ID4938_RS_1" xfId="9" xr:uid="{00000000-0005-0000-0000-000008000000}"/>
    <cellStyle name="Обычный_Стартовый протокол Смирнов_20101106_Results" xfId="3" xr:uid="{00000000-0005-0000-0000-000009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76198</xdr:colOff>
      <xdr:row>0</xdr:row>
      <xdr:rowOff>32656</xdr:rowOff>
    </xdr:from>
    <xdr:to>
      <xdr:col>1</xdr:col>
      <xdr:colOff>408215</xdr:colOff>
      <xdr:row>3</xdr:row>
      <xdr:rowOff>39835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8" y="32656"/>
          <a:ext cx="794660" cy="824594"/>
        </a:xfrm>
        <a:prstGeom prst="rect">
          <a:avLst/>
        </a:prstGeom>
      </xdr:spPr>
    </xdr:pic>
    <xdr:clientData/>
  </xdr:twoCellAnchor>
  <xdr:twoCellAnchor editAs="oneCell">
    <xdr:from>
      <xdr:col>2</xdr:col>
      <xdr:colOff>58678</xdr:colOff>
      <xdr:row>0</xdr:row>
      <xdr:rowOff>70955</xdr:rowOff>
    </xdr:from>
    <xdr:to>
      <xdr:col>3</xdr:col>
      <xdr:colOff>164667</xdr:colOff>
      <xdr:row>3</xdr:row>
      <xdr:rowOff>26425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591" y="70955"/>
          <a:ext cx="1141315" cy="742318"/>
        </a:xfrm>
        <a:prstGeom prst="rect">
          <a:avLst/>
        </a:prstGeom>
      </xdr:spPr>
    </xdr:pic>
    <xdr:clientData/>
  </xdr:twoCellAnchor>
  <xdr:oneCellAnchor>
    <xdr:from>
      <xdr:col>13</xdr:col>
      <xdr:colOff>27609</xdr:colOff>
      <xdr:row>0</xdr:row>
      <xdr:rowOff>41412</xdr:rowOff>
    </xdr:from>
    <xdr:ext cx="872398" cy="680287"/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284239" y="41412"/>
          <a:ext cx="872398" cy="68028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9"/>
  <sheetViews>
    <sheetView tabSelected="1" view="pageBreakPreview" topLeftCell="A7" zoomScale="90" zoomScaleNormal="90" zoomScaleSheetLayoutView="90" workbookViewId="0">
      <selection activeCell="A15" sqref="A15:G15"/>
    </sheetView>
  </sheetViews>
  <sheetFormatPr defaultColWidth="9.140625" defaultRowHeight="12.75" x14ac:dyDescent="0.2"/>
  <cols>
    <col min="1" max="1" width="7" style="1" customWidth="1"/>
    <col min="2" max="2" width="7.85546875" style="2" customWidth="1"/>
    <col min="3" max="3" width="15.5703125" style="2" customWidth="1"/>
    <col min="4" max="4" width="20.85546875" style="1" customWidth="1"/>
    <col min="5" max="5" width="12.28515625" style="4" customWidth="1"/>
    <col min="6" max="6" width="8.85546875" style="1" customWidth="1"/>
    <col min="7" max="7" width="24.28515625" style="1" customWidth="1"/>
    <col min="8" max="8" width="9.42578125" style="1" customWidth="1"/>
    <col min="9" max="9" width="12" style="1" customWidth="1"/>
    <col min="10" max="10" width="12.28515625" style="1" customWidth="1"/>
    <col min="11" max="12" width="10.28515625" style="1" customWidth="1"/>
    <col min="13" max="13" width="13.140625" style="1" customWidth="1"/>
    <col min="14" max="14" width="14.28515625" style="1" customWidth="1"/>
    <col min="15" max="16384" width="9.140625" style="1"/>
  </cols>
  <sheetData>
    <row r="1" spans="1:14" s="16" customFormat="1" ht="21" customHeight="1" x14ac:dyDescent="0.2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4" s="16" customFormat="1" ht="21" customHeight="1" x14ac:dyDescent="0.2">
      <c r="A2" s="47" t="s">
        <v>32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 s="16" customFormat="1" ht="21" customHeight="1" x14ac:dyDescent="0.2">
      <c r="A3" s="47" t="s">
        <v>33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</row>
    <row r="4" spans="1:14" s="16" customFormat="1" ht="21" customHeight="1" x14ac:dyDescent="0.2">
      <c r="A4" s="47" t="s">
        <v>8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4" s="16" customFormat="1" ht="21" customHeight="1" x14ac:dyDescent="0.2">
      <c r="A5" s="47" t="s">
        <v>34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</row>
    <row r="6" spans="1:14" s="17" customFormat="1" ht="20.25" customHeight="1" x14ac:dyDescent="0.2">
      <c r="A6" s="50" t="s">
        <v>47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</row>
    <row r="7" spans="1:14" s="16" customFormat="1" ht="18" customHeight="1" x14ac:dyDescent="0.2">
      <c r="A7" s="46" t="s">
        <v>13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</row>
    <row r="8" spans="1:14" s="16" customFormat="1" ht="7.5" customHeight="1" x14ac:dyDescent="0.2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</row>
    <row r="9" spans="1:14" s="16" customFormat="1" ht="24" customHeight="1" x14ac:dyDescent="0.2">
      <c r="A9" s="46" t="s">
        <v>18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</row>
    <row r="10" spans="1:14" s="16" customFormat="1" ht="18" customHeight="1" x14ac:dyDescent="0.2">
      <c r="A10" s="46" t="s">
        <v>48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</row>
    <row r="11" spans="1:14" s="16" customFormat="1" ht="19.5" customHeight="1" x14ac:dyDescent="0.2">
      <c r="A11" s="46" t="s">
        <v>119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</row>
    <row r="12" spans="1:14" s="16" customFormat="1" ht="12" customHeight="1" x14ac:dyDescent="0.2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</row>
    <row r="13" spans="1:14" x14ac:dyDescent="0.2">
      <c r="A13" s="1" t="s">
        <v>36</v>
      </c>
      <c r="D13" s="18"/>
      <c r="G13" s="19" t="s">
        <v>41</v>
      </c>
      <c r="M13" s="3"/>
      <c r="N13" s="3" t="s">
        <v>50</v>
      </c>
    </row>
    <row r="14" spans="1:14" x14ac:dyDescent="0.2">
      <c r="A14" s="19" t="s">
        <v>51</v>
      </c>
      <c r="D14" s="18"/>
      <c r="G14" s="19" t="s">
        <v>42</v>
      </c>
      <c r="M14" s="3"/>
      <c r="N14" s="3" t="s">
        <v>49</v>
      </c>
    </row>
    <row r="15" spans="1:14" x14ac:dyDescent="0.2">
      <c r="A15" s="52" t="s">
        <v>7</v>
      </c>
      <c r="B15" s="52"/>
      <c r="C15" s="52"/>
      <c r="D15" s="52"/>
      <c r="E15" s="52"/>
      <c r="F15" s="52"/>
      <c r="G15" s="53"/>
      <c r="H15" s="43" t="s">
        <v>1</v>
      </c>
      <c r="I15" s="43"/>
      <c r="J15" s="43"/>
      <c r="K15" s="43"/>
      <c r="L15" s="43"/>
      <c r="M15" s="43"/>
      <c r="N15" s="43"/>
    </row>
    <row r="16" spans="1:14" x14ac:dyDescent="0.2">
      <c r="A16" s="1" t="s">
        <v>14</v>
      </c>
      <c r="G16" s="25" t="s">
        <v>27</v>
      </c>
      <c r="H16" s="49" t="s">
        <v>35</v>
      </c>
      <c r="I16" s="49"/>
      <c r="J16" s="49"/>
      <c r="K16" s="49"/>
      <c r="L16" s="49"/>
      <c r="M16" s="49"/>
      <c r="N16" s="49"/>
    </row>
    <row r="17" spans="1:14" x14ac:dyDescent="0.2">
      <c r="A17" s="1" t="s">
        <v>15</v>
      </c>
      <c r="E17" s="20"/>
      <c r="G17" s="25" t="s">
        <v>37</v>
      </c>
      <c r="H17" s="22" t="s">
        <v>121</v>
      </c>
      <c r="I17" s="22"/>
      <c r="J17" s="22"/>
      <c r="K17" s="22"/>
      <c r="L17" s="22"/>
      <c r="M17" s="22"/>
      <c r="N17" s="23" t="s">
        <v>120</v>
      </c>
    </row>
    <row r="18" spans="1:14" x14ac:dyDescent="0.2">
      <c r="A18" s="1" t="s">
        <v>16</v>
      </c>
      <c r="D18" s="3"/>
      <c r="G18" s="25" t="s">
        <v>38</v>
      </c>
      <c r="H18" s="22" t="s">
        <v>122</v>
      </c>
      <c r="I18" s="22"/>
      <c r="J18" s="22"/>
      <c r="K18" s="22"/>
      <c r="L18" s="22"/>
      <c r="M18" s="22"/>
      <c r="N18" s="24">
        <v>250</v>
      </c>
    </row>
    <row r="19" spans="1:14" x14ac:dyDescent="0.2">
      <c r="A19" s="1" t="s">
        <v>12</v>
      </c>
      <c r="D19" s="3"/>
      <c r="E19" s="20"/>
      <c r="G19" s="25" t="s">
        <v>39</v>
      </c>
      <c r="H19" s="39" t="s">
        <v>123</v>
      </c>
      <c r="I19" s="39"/>
      <c r="J19" s="39"/>
      <c r="K19" s="21"/>
      <c r="L19" s="21">
        <v>3</v>
      </c>
      <c r="M19" s="22"/>
      <c r="N19" s="24">
        <v>12</v>
      </c>
    </row>
    <row r="20" spans="1:14" ht="6.75" customHeight="1" x14ac:dyDescent="0.2">
      <c r="G20" s="26"/>
    </row>
    <row r="21" spans="1:14" ht="13.5" customHeight="1" x14ac:dyDescent="0.2">
      <c r="A21" s="43" t="s">
        <v>5</v>
      </c>
      <c r="B21" s="44" t="s">
        <v>9</v>
      </c>
      <c r="C21" s="44" t="s">
        <v>26</v>
      </c>
      <c r="D21" s="44" t="s">
        <v>2</v>
      </c>
      <c r="E21" s="51" t="s">
        <v>24</v>
      </c>
      <c r="F21" s="44" t="s">
        <v>6</v>
      </c>
      <c r="G21" s="44" t="s">
        <v>10</v>
      </c>
      <c r="H21" s="43" t="s">
        <v>40</v>
      </c>
      <c r="I21" s="43"/>
      <c r="J21" s="43"/>
      <c r="K21" s="44" t="s">
        <v>43</v>
      </c>
      <c r="L21" s="42" t="s">
        <v>44</v>
      </c>
      <c r="M21" s="45" t="s">
        <v>20</v>
      </c>
      <c r="N21" s="45" t="s">
        <v>11</v>
      </c>
    </row>
    <row r="22" spans="1:14" ht="13.5" customHeight="1" x14ac:dyDescent="0.2">
      <c r="A22" s="43"/>
      <c r="B22" s="44"/>
      <c r="C22" s="44"/>
      <c r="D22" s="44"/>
      <c r="E22" s="51"/>
      <c r="F22" s="44"/>
      <c r="G22" s="44"/>
      <c r="H22" s="5" t="s">
        <v>111</v>
      </c>
      <c r="I22" s="5" t="s">
        <v>112</v>
      </c>
      <c r="J22" s="5" t="s">
        <v>113</v>
      </c>
      <c r="K22" s="44"/>
      <c r="L22" s="42"/>
      <c r="M22" s="45"/>
      <c r="N22" s="45"/>
    </row>
    <row r="23" spans="1:14" ht="24" customHeight="1" x14ac:dyDescent="0.2">
      <c r="A23" s="40">
        <v>1</v>
      </c>
      <c r="B23" s="7">
        <v>111</v>
      </c>
      <c r="C23" s="8" t="s">
        <v>52</v>
      </c>
      <c r="D23" s="9" t="s">
        <v>53</v>
      </c>
      <c r="E23" s="10" t="s">
        <v>54</v>
      </c>
      <c r="F23" s="11" t="s">
        <v>22</v>
      </c>
      <c r="G23" s="12" t="s">
        <v>55</v>
      </c>
      <c r="H23" s="37">
        <v>8.0567129629629619E-4</v>
      </c>
      <c r="I23" s="37"/>
      <c r="J23" s="37"/>
      <c r="K23" s="37"/>
      <c r="L23" s="38"/>
      <c r="M23" s="2"/>
      <c r="N23" s="36" t="s">
        <v>114</v>
      </c>
    </row>
    <row r="24" spans="1:14" ht="24" customHeight="1" x14ac:dyDescent="0.2">
      <c r="A24" s="40"/>
      <c r="B24" s="7">
        <v>110</v>
      </c>
      <c r="C24" s="8" t="s">
        <v>56</v>
      </c>
      <c r="D24" s="9" t="s">
        <v>57</v>
      </c>
      <c r="E24" s="10" t="s">
        <v>58</v>
      </c>
      <c r="F24" s="11" t="s">
        <v>22</v>
      </c>
      <c r="G24" s="13" t="s">
        <v>55</v>
      </c>
      <c r="H24" s="37">
        <f>H23</f>
        <v>8.0567129629629619E-4</v>
      </c>
      <c r="I24" s="37">
        <f>I23</f>
        <v>0</v>
      </c>
      <c r="J24" s="37">
        <f>J23</f>
        <v>0</v>
      </c>
      <c r="K24" s="37">
        <f>K23</f>
        <v>0</v>
      </c>
      <c r="L24" s="38">
        <f>L23</f>
        <v>0</v>
      </c>
      <c r="M24" s="2"/>
      <c r="N24" s="36"/>
    </row>
    <row r="25" spans="1:14" ht="24" customHeight="1" x14ac:dyDescent="0.2">
      <c r="A25" s="40">
        <v>2</v>
      </c>
      <c r="B25" s="7">
        <v>80</v>
      </c>
      <c r="C25" s="8" t="s">
        <v>59</v>
      </c>
      <c r="D25" s="9" t="s">
        <v>60</v>
      </c>
      <c r="E25" s="10" t="s">
        <v>61</v>
      </c>
      <c r="F25" s="11" t="s">
        <v>22</v>
      </c>
      <c r="G25" s="12" t="s">
        <v>30</v>
      </c>
      <c r="H25" s="37">
        <v>8.0500000000000005E-4</v>
      </c>
      <c r="I25" s="37"/>
      <c r="J25" s="37"/>
      <c r="K25" s="37"/>
      <c r="L25" s="38"/>
      <c r="M25" s="2"/>
      <c r="N25" s="36" t="s">
        <v>114</v>
      </c>
    </row>
    <row r="26" spans="1:14" ht="24" customHeight="1" x14ac:dyDescent="0.2">
      <c r="A26" s="40"/>
      <c r="B26" s="7">
        <v>77</v>
      </c>
      <c r="C26" s="8" t="s">
        <v>62</v>
      </c>
      <c r="D26" s="9" t="s">
        <v>63</v>
      </c>
      <c r="E26" s="10" t="s">
        <v>64</v>
      </c>
      <c r="F26" s="11" t="s">
        <v>22</v>
      </c>
      <c r="G26" s="13" t="s">
        <v>30</v>
      </c>
      <c r="H26" s="37">
        <f>H25</f>
        <v>8.0500000000000005E-4</v>
      </c>
      <c r="I26" s="37">
        <f>I25</f>
        <v>0</v>
      </c>
      <c r="J26" s="37">
        <f>J25</f>
        <v>0</v>
      </c>
      <c r="K26" s="37">
        <f>K25</f>
        <v>0</v>
      </c>
      <c r="L26" s="38">
        <f>L25</f>
        <v>0</v>
      </c>
      <c r="M26" s="2"/>
      <c r="N26" s="36" t="str">
        <f>N25</f>
        <v>Догон финал</v>
      </c>
    </row>
    <row r="27" spans="1:14" ht="24" customHeight="1" x14ac:dyDescent="0.2">
      <c r="A27" s="40">
        <v>3</v>
      </c>
      <c r="B27" s="7">
        <v>76</v>
      </c>
      <c r="C27" s="8" t="s">
        <v>65</v>
      </c>
      <c r="D27" s="9" t="s">
        <v>66</v>
      </c>
      <c r="E27" s="10" t="s">
        <v>67</v>
      </c>
      <c r="F27" s="11" t="s">
        <v>22</v>
      </c>
      <c r="G27" s="12" t="s">
        <v>46</v>
      </c>
      <c r="H27" s="37">
        <v>8.3611111111111115E-4</v>
      </c>
      <c r="I27" s="37">
        <v>7.6851851851851853E-4</v>
      </c>
      <c r="J27" s="37">
        <v>7.7906249999999992E-4</v>
      </c>
      <c r="K27" s="37">
        <f>SUM(H27:J27)</f>
        <v>2.3836921296296297E-3</v>
      </c>
      <c r="L27" s="38">
        <f>$L$19/((K27*24))</f>
        <v>52.439657976897415</v>
      </c>
      <c r="M27" s="2"/>
      <c r="N27" s="36" t="s">
        <v>115</v>
      </c>
    </row>
    <row r="28" spans="1:14" ht="24" customHeight="1" x14ac:dyDescent="0.2">
      <c r="A28" s="40"/>
      <c r="B28" s="7">
        <v>79</v>
      </c>
      <c r="C28" s="8" t="s">
        <v>68</v>
      </c>
      <c r="D28" s="9" t="s">
        <v>69</v>
      </c>
      <c r="E28" s="10" t="s">
        <v>70</v>
      </c>
      <c r="F28" s="11" t="s">
        <v>22</v>
      </c>
      <c r="G28" s="13" t="s">
        <v>30</v>
      </c>
      <c r="H28" s="37">
        <f>H27</f>
        <v>8.3611111111111115E-4</v>
      </c>
      <c r="I28" s="37">
        <f>I27</f>
        <v>7.6851851851851853E-4</v>
      </c>
      <c r="J28" s="37">
        <f>J27</f>
        <v>7.7906249999999992E-4</v>
      </c>
      <c r="K28" s="37">
        <f>K27</f>
        <v>2.3836921296296297E-3</v>
      </c>
      <c r="L28" s="38">
        <f>L27</f>
        <v>52.439657976897415</v>
      </c>
      <c r="M28" s="2"/>
      <c r="N28" s="36" t="str">
        <f>N27</f>
        <v>Финал</v>
      </c>
    </row>
    <row r="29" spans="1:14" ht="24" customHeight="1" x14ac:dyDescent="0.2">
      <c r="A29" s="40">
        <v>4</v>
      </c>
      <c r="B29" s="7">
        <v>81</v>
      </c>
      <c r="C29" s="8" t="s">
        <v>71</v>
      </c>
      <c r="D29" s="9" t="s">
        <v>72</v>
      </c>
      <c r="E29" s="10" t="s">
        <v>73</v>
      </c>
      <c r="F29" s="11" t="s">
        <v>22</v>
      </c>
      <c r="G29" s="12" t="s">
        <v>30</v>
      </c>
      <c r="H29" s="37">
        <v>8.0700231481481476E-4</v>
      </c>
      <c r="I29" s="37">
        <v>7.8027777777777774E-4</v>
      </c>
      <c r="J29" s="37">
        <v>8.2137731481481482E-4</v>
      </c>
      <c r="K29" s="37">
        <f>SUM(H29:J29)</f>
        <v>2.4086574074074071E-3</v>
      </c>
      <c r="L29" s="38">
        <f>$L$19/((K29*24))</f>
        <v>51.896130855132917</v>
      </c>
      <c r="M29" s="2"/>
      <c r="N29" s="36" t="s">
        <v>115</v>
      </c>
    </row>
    <row r="30" spans="1:14" ht="24" customHeight="1" x14ac:dyDescent="0.2">
      <c r="A30" s="40"/>
      <c r="B30" s="7">
        <v>82</v>
      </c>
      <c r="C30" s="8" t="s">
        <v>74</v>
      </c>
      <c r="D30" s="9" t="s">
        <v>75</v>
      </c>
      <c r="E30" s="10" t="s">
        <v>76</v>
      </c>
      <c r="F30" s="6" t="s">
        <v>28</v>
      </c>
      <c r="G30" s="13" t="s">
        <v>30</v>
      </c>
      <c r="H30" s="37">
        <f>H29</f>
        <v>8.0700231481481476E-4</v>
      </c>
      <c r="I30" s="37">
        <f>I29</f>
        <v>7.8027777777777774E-4</v>
      </c>
      <c r="J30" s="37">
        <f>J29</f>
        <v>8.2137731481481482E-4</v>
      </c>
      <c r="K30" s="37">
        <f>K29</f>
        <v>2.4086574074074071E-3</v>
      </c>
      <c r="L30" s="38">
        <f>L29</f>
        <v>51.896130855132917</v>
      </c>
      <c r="M30" s="2"/>
      <c r="N30" s="36" t="str">
        <f>N29</f>
        <v>Финал</v>
      </c>
    </row>
    <row r="31" spans="1:14" ht="24" customHeight="1" x14ac:dyDescent="0.2">
      <c r="A31" s="40">
        <v>5</v>
      </c>
      <c r="B31" s="7">
        <v>106</v>
      </c>
      <c r="C31" s="8" t="s">
        <v>77</v>
      </c>
      <c r="D31" s="9" t="s">
        <v>78</v>
      </c>
      <c r="E31" s="10" t="s">
        <v>79</v>
      </c>
      <c r="F31" s="11" t="s">
        <v>22</v>
      </c>
      <c r="G31" s="12" t="s">
        <v>45</v>
      </c>
      <c r="H31" s="37">
        <v>8.2893518518518516E-4</v>
      </c>
      <c r="I31" s="37">
        <v>8.2094907407407409E-4</v>
      </c>
      <c r="J31" s="37">
        <v>8.5652777777777778E-4</v>
      </c>
      <c r="K31" s="37">
        <f>SUM(H31:J31)</f>
        <v>2.506412037037037E-3</v>
      </c>
      <c r="L31" s="38">
        <f>$L$19/((K31*24))</f>
        <v>49.872087331566263</v>
      </c>
      <c r="M31" s="2"/>
      <c r="N31" s="36" t="s">
        <v>116</v>
      </c>
    </row>
    <row r="32" spans="1:14" ht="24" customHeight="1" x14ac:dyDescent="0.2">
      <c r="A32" s="40"/>
      <c r="B32" s="7">
        <v>107</v>
      </c>
      <c r="C32" s="8" t="s">
        <v>80</v>
      </c>
      <c r="D32" s="9" t="s">
        <v>81</v>
      </c>
      <c r="E32" s="10" t="s">
        <v>82</v>
      </c>
      <c r="F32" s="11" t="s">
        <v>22</v>
      </c>
      <c r="G32" s="13" t="s">
        <v>45</v>
      </c>
      <c r="H32" s="37">
        <f>H31</f>
        <v>8.2893518518518516E-4</v>
      </c>
      <c r="I32" s="37">
        <f>I31</f>
        <v>8.2094907407407409E-4</v>
      </c>
      <c r="J32" s="37">
        <f>J31</f>
        <v>8.5652777777777778E-4</v>
      </c>
      <c r="K32" s="37">
        <f>K31</f>
        <v>2.506412037037037E-3</v>
      </c>
      <c r="L32" s="38">
        <f>L31</f>
        <v>49.872087331566263</v>
      </c>
      <c r="M32" s="2"/>
      <c r="N32" s="36" t="str">
        <f>N31</f>
        <v>Квалификация</v>
      </c>
    </row>
    <row r="33" spans="1:14" ht="24" customHeight="1" x14ac:dyDescent="0.2">
      <c r="A33" s="40">
        <v>6</v>
      </c>
      <c r="B33" s="7">
        <v>78</v>
      </c>
      <c r="C33" s="8" t="s">
        <v>83</v>
      </c>
      <c r="D33" s="9" t="s">
        <v>84</v>
      </c>
      <c r="E33" s="10" t="s">
        <v>85</v>
      </c>
      <c r="F33" s="11" t="s">
        <v>22</v>
      </c>
      <c r="G33" s="12" t="s">
        <v>30</v>
      </c>
      <c r="H33" s="37">
        <v>8.5028935185185197E-4</v>
      </c>
      <c r="I33" s="37">
        <v>8.1530092592592592E-4</v>
      </c>
      <c r="J33" s="37">
        <v>8.439351851851853E-4</v>
      </c>
      <c r="K33" s="37">
        <f>SUM(H33:J33)</f>
        <v>2.5095254629629634E-3</v>
      </c>
      <c r="L33" s="38">
        <f>$L$19/((K33*24))</f>
        <v>49.810213861075617</v>
      </c>
      <c r="M33" s="2"/>
      <c r="N33" s="36" t="s">
        <v>116</v>
      </c>
    </row>
    <row r="34" spans="1:14" ht="24" customHeight="1" x14ac:dyDescent="0.2">
      <c r="A34" s="40"/>
      <c r="B34" s="7">
        <v>93</v>
      </c>
      <c r="C34" s="8" t="s">
        <v>86</v>
      </c>
      <c r="D34" s="9" t="s">
        <v>87</v>
      </c>
      <c r="E34" s="10" t="s">
        <v>88</v>
      </c>
      <c r="F34" s="11" t="s">
        <v>22</v>
      </c>
      <c r="G34" s="13" t="s">
        <v>45</v>
      </c>
      <c r="H34" s="37">
        <f>H33</f>
        <v>8.5028935185185197E-4</v>
      </c>
      <c r="I34" s="37">
        <f>I33</f>
        <v>8.1530092592592592E-4</v>
      </c>
      <c r="J34" s="37">
        <f>J33</f>
        <v>8.439351851851853E-4</v>
      </c>
      <c r="K34" s="37">
        <f>K33</f>
        <v>2.5095254629629634E-3</v>
      </c>
      <c r="L34" s="38">
        <f>L33</f>
        <v>49.810213861075617</v>
      </c>
      <c r="M34" s="2"/>
      <c r="N34" s="36" t="str">
        <f>N33</f>
        <v>Квалификация</v>
      </c>
    </row>
    <row r="35" spans="1:14" ht="24" customHeight="1" x14ac:dyDescent="0.2">
      <c r="A35" s="40">
        <v>7</v>
      </c>
      <c r="B35" s="7">
        <v>108</v>
      </c>
      <c r="C35" s="8" t="s">
        <v>89</v>
      </c>
      <c r="D35" s="9" t="s">
        <v>90</v>
      </c>
      <c r="E35" s="10" t="s">
        <v>91</v>
      </c>
      <c r="F35" s="11" t="s">
        <v>22</v>
      </c>
      <c r="G35" s="12" t="s">
        <v>92</v>
      </c>
      <c r="H35" s="37">
        <v>8.7973379629629632E-4</v>
      </c>
      <c r="I35" s="37">
        <v>8.5901620370370374E-4</v>
      </c>
      <c r="J35" s="37">
        <v>8.6674768518518524E-4</v>
      </c>
      <c r="K35" s="37">
        <f>SUM(H35:J35)</f>
        <v>2.6054976851851855E-3</v>
      </c>
      <c r="L35" s="38">
        <f>$L$19/((K35*24))</f>
        <v>47.975479199520237</v>
      </c>
      <c r="M35" s="2"/>
      <c r="N35" s="36" t="s">
        <v>116</v>
      </c>
    </row>
    <row r="36" spans="1:14" ht="24" customHeight="1" x14ac:dyDescent="0.2">
      <c r="A36" s="40"/>
      <c r="B36" s="7">
        <v>109</v>
      </c>
      <c r="C36" s="8" t="s">
        <v>93</v>
      </c>
      <c r="D36" s="9" t="s">
        <v>94</v>
      </c>
      <c r="E36" s="10" t="s">
        <v>95</v>
      </c>
      <c r="F36" s="11" t="s">
        <v>22</v>
      </c>
      <c r="G36" s="13" t="s">
        <v>30</v>
      </c>
      <c r="H36" s="37">
        <f>H35</f>
        <v>8.7973379629629632E-4</v>
      </c>
      <c r="I36" s="37">
        <f>I35</f>
        <v>8.5901620370370374E-4</v>
      </c>
      <c r="J36" s="37">
        <f>J35</f>
        <v>8.6674768518518524E-4</v>
      </c>
      <c r="K36" s="37">
        <f>K35</f>
        <v>2.6054976851851855E-3</v>
      </c>
      <c r="L36" s="38">
        <f>L35</f>
        <v>47.975479199520237</v>
      </c>
      <c r="M36" s="2"/>
      <c r="N36" s="36" t="str">
        <f>N35</f>
        <v>Квалификация</v>
      </c>
    </row>
    <row r="37" spans="1:14" ht="24" customHeight="1" x14ac:dyDescent="0.2">
      <c r="A37" s="40">
        <v>8</v>
      </c>
      <c r="B37" s="7">
        <v>116</v>
      </c>
      <c r="C37" s="8" t="s">
        <v>96</v>
      </c>
      <c r="D37" s="9" t="s">
        <v>97</v>
      </c>
      <c r="E37" s="10" t="s">
        <v>98</v>
      </c>
      <c r="F37" s="11" t="s">
        <v>22</v>
      </c>
      <c r="G37" s="12" t="s">
        <v>31</v>
      </c>
      <c r="H37" s="37">
        <v>8.3586805555555573E-4</v>
      </c>
      <c r="I37" s="37">
        <v>8.8881944444444457E-4</v>
      </c>
      <c r="J37" s="37">
        <v>9.0320601851851846E-4</v>
      </c>
      <c r="K37" s="37">
        <f>SUM(H37:J37)</f>
        <v>2.627893518518519E-3</v>
      </c>
      <c r="L37" s="38">
        <f>$L$19/((K37*24))</f>
        <v>47.56661528297731</v>
      </c>
      <c r="M37" s="2"/>
      <c r="N37" s="36" t="s">
        <v>116</v>
      </c>
    </row>
    <row r="38" spans="1:14" ht="24" customHeight="1" x14ac:dyDescent="0.2">
      <c r="A38" s="40"/>
      <c r="B38" s="7">
        <v>119</v>
      </c>
      <c r="C38" s="8" t="s">
        <v>99</v>
      </c>
      <c r="D38" s="9" t="s">
        <v>100</v>
      </c>
      <c r="E38" s="10" t="s">
        <v>101</v>
      </c>
      <c r="F38" s="6" t="s">
        <v>25</v>
      </c>
      <c r="G38" s="13" t="s">
        <v>31</v>
      </c>
      <c r="H38" s="37">
        <f>H37</f>
        <v>8.3586805555555573E-4</v>
      </c>
      <c r="I38" s="37">
        <f>I37</f>
        <v>8.8881944444444457E-4</v>
      </c>
      <c r="J38" s="37">
        <f>J37</f>
        <v>9.0320601851851846E-4</v>
      </c>
      <c r="K38" s="37">
        <f>K37</f>
        <v>2.627893518518519E-3</v>
      </c>
      <c r="L38" s="38">
        <f>L37</f>
        <v>47.56661528297731</v>
      </c>
      <c r="M38" s="2"/>
      <c r="N38" s="36" t="str">
        <f>N37</f>
        <v>Квалификация</v>
      </c>
    </row>
    <row r="39" spans="1:14" ht="24" customHeight="1" x14ac:dyDescent="0.2">
      <c r="A39" s="40">
        <v>9</v>
      </c>
      <c r="B39" s="7">
        <v>72</v>
      </c>
      <c r="C39" s="8"/>
      <c r="D39" s="9" t="s">
        <v>102</v>
      </c>
      <c r="E39" s="10" t="s">
        <v>103</v>
      </c>
      <c r="F39" s="6" t="s">
        <v>25</v>
      </c>
      <c r="G39" s="12" t="s">
        <v>30</v>
      </c>
      <c r="H39" s="37">
        <v>9.0362268518518526E-4</v>
      </c>
      <c r="I39" s="37">
        <v>8.6998842592592596E-4</v>
      </c>
      <c r="J39" s="37">
        <v>8.6498842592592584E-4</v>
      </c>
      <c r="K39" s="37">
        <f>SUM(H39:J39)</f>
        <v>2.638599537037037E-3</v>
      </c>
      <c r="L39" s="38">
        <f>$L$19/((K39*24))</f>
        <v>47.373615528018419</v>
      </c>
      <c r="M39" s="2"/>
      <c r="N39" s="36" t="s">
        <v>116</v>
      </c>
    </row>
    <row r="40" spans="1:14" ht="24" customHeight="1" x14ac:dyDescent="0.2">
      <c r="A40" s="40"/>
      <c r="B40" s="7">
        <v>87</v>
      </c>
      <c r="C40" s="8"/>
      <c r="D40" s="9" t="s">
        <v>104</v>
      </c>
      <c r="E40" s="10" t="s">
        <v>105</v>
      </c>
      <c r="F40" s="6" t="s">
        <v>25</v>
      </c>
      <c r="G40" s="13" t="s">
        <v>30</v>
      </c>
      <c r="H40" s="37">
        <f>H39</f>
        <v>9.0362268518518526E-4</v>
      </c>
      <c r="I40" s="37">
        <f>I39</f>
        <v>8.6998842592592596E-4</v>
      </c>
      <c r="J40" s="37">
        <f>J39</f>
        <v>8.6498842592592584E-4</v>
      </c>
      <c r="K40" s="37">
        <f>K39</f>
        <v>2.638599537037037E-3</v>
      </c>
      <c r="L40" s="38">
        <f>L39</f>
        <v>47.373615528018419</v>
      </c>
      <c r="M40" s="2"/>
      <c r="N40" s="36" t="str">
        <f>N39</f>
        <v>Квалификация</v>
      </c>
    </row>
    <row r="41" spans="1:14" ht="24" customHeight="1" x14ac:dyDescent="0.2">
      <c r="A41" s="41">
        <v>10</v>
      </c>
      <c r="B41" s="7">
        <v>120</v>
      </c>
      <c r="C41" s="8"/>
      <c r="D41" s="9" t="s">
        <v>106</v>
      </c>
      <c r="E41" s="10" t="s">
        <v>107</v>
      </c>
      <c r="F41" s="6" t="s">
        <v>25</v>
      </c>
      <c r="G41" s="12" t="s">
        <v>110</v>
      </c>
      <c r="H41" s="37">
        <v>9.3682870370370372E-4</v>
      </c>
      <c r="I41" s="37">
        <v>9.9921296296296303E-4</v>
      </c>
      <c r="J41" s="37">
        <v>1.0085648148148148E-3</v>
      </c>
      <c r="K41" s="37">
        <f>SUM(H41:J41)</f>
        <v>2.9446064814814812E-3</v>
      </c>
      <c r="L41" s="38">
        <f>$L$19/((K41*24))</f>
        <v>42.450494076583844</v>
      </c>
      <c r="M41" s="2"/>
      <c r="N41" s="36" t="s">
        <v>116</v>
      </c>
    </row>
    <row r="42" spans="1:14" ht="24" customHeight="1" x14ac:dyDescent="0.2">
      <c r="A42" s="41"/>
      <c r="B42" s="7">
        <v>122</v>
      </c>
      <c r="C42" s="8"/>
      <c r="D42" s="9" t="s">
        <v>108</v>
      </c>
      <c r="E42" s="10" t="s">
        <v>109</v>
      </c>
      <c r="F42" s="6" t="s">
        <v>25</v>
      </c>
      <c r="G42" s="13" t="s">
        <v>110</v>
      </c>
      <c r="H42" s="37">
        <f>H41</f>
        <v>9.3682870370370372E-4</v>
      </c>
      <c r="I42" s="37">
        <f>I41</f>
        <v>9.9921296296296303E-4</v>
      </c>
      <c r="J42" s="37">
        <f>J41</f>
        <v>1.0085648148148148E-3</v>
      </c>
      <c r="K42" s="37">
        <f>K41</f>
        <v>2.9446064814814812E-3</v>
      </c>
      <c r="L42" s="38">
        <f>L41</f>
        <v>42.450494076583844</v>
      </c>
      <c r="M42" s="2"/>
      <c r="N42" s="36" t="str">
        <f>N41</f>
        <v>Квалификация</v>
      </c>
    </row>
    <row r="43" spans="1:14" ht="11.25" customHeight="1" x14ac:dyDescent="0.2">
      <c r="A43" s="6"/>
    </row>
    <row r="44" spans="1:14" x14ac:dyDescent="0.2">
      <c r="A44" s="43" t="s">
        <v>3</v>
      </c>
      <c r="B44" s="43"/>
      <c r="C44" s="43"/>
      <c r="D44" s="43"/>
      <c r="E44" s="27"/>
      <c r="F44" s="27"/>
      <c r="G44" s="43" t="s">
        <v>4</v>
      </c>
      <c r="H44" s="43"/>
      <c r="I44" s="43"/>
      <c r="J44" s="43"/>
      <c r="K44" s="43"/>
      <c r="L44" s="43"/>
      <c r="M44" s="43"/>
      <c r="N44" s="43"/>
    </row>
    <row r="45" spans="1:14" s="28" customFormat="1" ht="12" x14ac:dyDescent="0.2">
      <c r="A45" s="28" t="s">
        <v>118</v>
      </c>
      <c r="B45" s="29"/>
      <c r="C45" s="30"/>
      <c r="D45" s="29"/>
      <c r="E45" s="31"/>
      <c r="F45" s="29"/>
      <c r="G45" s="32" t="s">
        <v>23</v>
      </c>
      <c r="H45" s="33">
        <v>7</v>
      </c>
      <c r="M45" s="34" t="s">
        <v>21</v>
      </c>
      <c r="N45" s="33">
        <f>COUNTIF(F23:F42,"ЗМС")</f>
        <v>0</v>
      </c>
    </row>
    <row r="46" spans="1:14" s="28" customFormat="1" ht="12" x14ac:dyDescent="0.2">
      <c r="A46" s="28" t="s">
        <v>117</v>
      </c>
      <c r="B46" s="29"/>
      <c r="C46" s="35"/>
      <c r="D46" s="29"/>
      <c r="E46" s="31"/>
      <c r="F46" s="29"/>
      <c r="G46" s="32" t="s">
        <v>124</v>
      </c>
      <c r="H46" s="33">
        <f>H47+H51</f>
        <v>10</v>
      </c>
      <c r="M46" s="34" t="s">
        <v>17</v>
      </c>
      <c r="N46" s="33">
        <f>COUNTIF(F23:F42,"МСМК")</f>
        <v>0</v>
      </c>
    </row>
    <row r="47" spans="1:14" s="28" customFormat="1" ht="12" x14ac:dyDescent="0.2">
      <c r="B47" s="29"/>
      <c r="C47" s="29"/>
      <c r="D47" s="29"/>
      <c r="E47" s="31"/>
      <c r="F47" s="29"/>
      <c r="G47" s="32" t="s">
        <v>125</v>
      </c>
      <c r="H47" s="33">
        <v>10</v>
      </c>
      <c r="M47" s="34" t="s">
        <v>19</v>
      </c>
      <c r="N47" s="33">
        <f>COUNTIF(F23:F42,"МС")</f>
        <v>0</v>
      </c>
    </row>
    <row r="48" spans="1:14" s="28" customFormat="1" ht="12" x14ac:dyDescent="0.2">
      <c r="B48" s="29"/>
      <c r="C48" s="29"/>
      <c r="D48" s="29"/>
      <c r="E48" s="31"/>
      <c r="F48" s="29"/>
      <c r="G48" s="32" t="s">
        <v>126</v>
      </c>
      <c r="H48" s="33">
        <v>10</v>
      </c>
      <c r="M48" s="34" t="s">
        <v>22</v>
      </c>
      <c r="N48" s="33">
        <f>COUNTIF(F23:F42,"КМС")</f>
        <v>14</v>
      </c>
    </row>
    <row r="49" spans="1:14" s="28" customFormat="1" ht="12" x14ac:dyDescent="0.2">
      <c r="C49" s="29"/>
      <c r="D49" s="29"/>
      <c r="E49" s="31"/>
      <c r="F49" s="29"/>
      <c r="G49" s="32" t="s">
        <v>127</v>
      </c>
      <c r="H49" s="33">
        <v>0</v>
      </c>
      <c r="M49" s="34" t="s">
        <v>25</v>
      </c>
      <c r="N49" s="33">
        <f>COUNTIF(F23:F42,"1 СР")</f>
        <v>5</v>
      </c>
    </row>
    <row r="50" spans="1:14" s="28" customFormat="1" ht="12" x14ac:dyDescent="0.2">
      <c r="A50" s="29"/>
      <c r="B50" s="29"/>
      <c r="C50" s="29"/>
      <c r="D50" s="29"/>
      <c r="E50" s="31"/>
      <c r="F50" s="29"/>
      <c r="G50" s="32" t="s">
        <v>128</v>
      </c>
      <c r="H50" s="33">
        <f>COUNTIF(A23:A42,"ДСКВ")</f>
        <v>0</v>
      </c>
      <c r="M50" s="34" t="s">
        <v>28</v>
      </c>
      <c r="N50" s="33">
        <f>COUNTIF(F23:F42,"2 СР")</f>
        <v>1</v>
      </c>
    </row>
    <row r="51" spans="1:14" s="28" customFormat="1" ht="12" x14ac:dyDescent="0.2">
      <c r="A51" s="29"/>
      <c r="B51" s="29"/>
      <c r="C51" s="29"/>
      <c r="D51" s="29"/>
      <c r="E51" s="31"/>
      <c r="F51" s="29"/>
      <c r="G51" s="32" t="s">
        <v>129</v>
      </c>
      <c r="H51" s="33">
        <f>COUNTIF(A23:A42,"НС")</f>
        <v>0</v>
      </c>
      <c r="M51" s="34" t="s">
        <v>29</v>
      </c>
      <c r="N51" s="33">
        <f>COUNTIF(F23:F42,"3 СР")</f>
        <v>0</v>
      </c>
    </row>
    <row r="52" spans="1:14" ht="4.5" customHeight="1" x14ac:dyDescent="0.2"/>
    <row r="53" spans="1:14" x14ac:dyDescent="0.2">
      <c r="A53" s="43" t="str">
        <f>A16</f>
        <v>ТЕХНИЧЕСКИЙ ДЕЛЕГАТ ФВСР:</v>
      </c>
      <c r="B53" s="43"/>
      <c r="C53" s="43"/>
      <c r="D53" s="43"/>
      <c r="E53" s="43" t="str">
        <f>A17</f>
        <v>ГЛАВНЫЙ СУДЬЯ:</v>
      </c>
      <c r="F53" s="43"/>
      <c r="G53" s="43"/>
      <c r="H53" s="43" t="str">
        <f>A18</f>
        <v>ГЛАВНЫЙ СЕКРЕТАРЬ:</v>
      </c>
      <c r="I53" s="43"/>
      <c r="J53" s="43"/>
      <c r="K53" s="43" t="str">
        <f>A19</f>
        <v>СУДЬЯ НА ФИНИШЕ:</v>
      </c>
      <c r="L53" s="43"/>
      <c r="M53" s="43"/>
      <c r="N53" s="43"/>
    </row>
    <row r="54" spans="1:14" ht="15.75" x14ac:dyDescent="0.2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14" ht="15.75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</row>
    <row r="56" spans="1:14" x14ac:dyDescent="0.2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</row>
    <row r="57" spans="1:14" x14ac:dyDescent="0.2">
      <c r="A57" s="2"/>
      <c r="D57" s="2"/>
      <c r="E57" s="15"/>
      <c r="F57" s="2"/>
      <c r="G57" s="2"/>
      <c r="H57" s="2"/>
      <c r="I57" s="2"/>
      <c r="J57" s="2"/>
      <c r="K57" s="2"/>
      <c r="L57" s="2"/>
      <c r="M57" s="2"/>
      <c r="N57" s="2"/>
    </row>
    <row r="58" spans="1:14" x14ac:dyDescent="0.2">
      <c r="A58" s="2"/>
      <c r="D58" s="2"/>
      <c r="E58" s="15"/>
      <c r="F58" s="2"/>
      <c r="G58" s="2"/>
      <c r="H58" s="2"/>
      <c r="I58" s="2"/>
      <c r="J58" s="2"/>
      <c r="K58" s="2"/>
      <c r="L58" s="2"/>
      <c r="M58" s="2"/>
      <c r="N58" s="2"/>
    </row>
    <row r="59" spans="1:14" x14ac:dyDescent="0.2">
      <c r="A59" s="36" t="str">
        <f>G16</f>
        <v/>
      </c>
      <c r="B59" s="36"/>
      <c r="C59" s="36"/>
      <c r="D59" s="36"/>
      <c r="E59" s="36" t="str">
        <f>G17</f>
        <v>ДОЦЕНКО С.А. (ВК, г. ОМСК)</v>
      </c>
      <c r="F59" s="36"/>
      <c r="G59" s="36"/>
      <c r="H59" s="36" t="str">
        <f>G18</f>
        <v>СЛАБКОВСКАЯ В.Н. ( 1К, г. ОМСК)</v>
      </c>
      <c r="I59" s="36"/>
      <c r="J59" s="36"/>
      <c r="K59" s="36" t="str">
        <f>G19</f>
        <v>СТАРЧЕНКОВ С.А. (ВК, г. ОМСК)</v>
      </c>
      <c r="L59" s="36"/>
      <c r="M59" s="36"/>
      <c r="N59" s="36"/>
    </row>
  </sheetData>
  <sortState xmlns:xlrd2="http://schemas.microsoft.com/office/spreadsheetml/2017/richdata2" ref="B23:BC32">
    <sortCondition descending="1" ref="K23:K32"/>
  </sortState>
  <mergeCells count="111">
    <mergeCell ref="A1:N1"/>
    <mergeCell ref="A2:N2"/>
    <mergeCell ref="A3:N3"/>
    <mergeCell ref="A4:N4"/>
    <mergeCell ref="A6:N6"/>
    <mergeCell ref="F56:J56"/>
    <mergeCell ref="K56:N56"/>
    <mergeCell ref="K59:N59"/>
    <mergeCell ref="G21:G22"/>
    <mergeCell ref="F21:F22"/>
    <mergeCell ref="H23:H24"/>
    <mergeCell ref="I23:I24"/>
    <mergeCell ref="J23:J24"/>
    <mergeCell ref="K23:K24"/>
    <mergeCell ref="L23:L24"/>
    <mergeCell ref="N23:N24"/>
    <mergeCell ref="H25:H26"/>
    <mergeCell ref="I25:I26"/>
    <mergeCell ref="J25:J26"/>
    <mergeCell ref="K25:K26"/>
    <mergeCell ref="L25:L26"/>
    <mergeCell ref="E21:E22"/>
    <mergeCell ref="D21:D22"/>
    <mergeCell ref="A7:N7"/>
    <mergeCell ref="A9:N9"/>
    <mergeCell ref="A15:G15"/>
    <mergeCell ref="H15:N15"/>
    <mergeCell ref="A5:N5"/>
    <mergeCell ref="A12:N12"/>
    <mergeCell ref="A8:N8"/>
    <mergeCell ref="A10:N10"/>
    <mergeCell ref="A11:N11"/>
    <mergeCell ref="H16:N16"/>
    <mergeCell ref="L21:L22"/>
    <mergeCell ref="H21:J21"/>
    <mergeCell ref="A53:D53"/>
    <mergeCell ref="A59:D59"/>
    <mergeCell ref="E53:G53"/>
    <mergeCell ref="E59:G59"/>
    <mergeCell ref="H53:J53"/>
    <mergeCell ref="H59:J59"/>
    <mergeCell ref="A44:D44"/>
    <mergeCell ref="K53:N53"/>
    <mergeCell ref="C21:C22"/>
    <mergeCell ref="B21:B22"/>
    <mergeCell ref="A21:A22"/>
    <mergeCell ref="G44:N44"/>
    <mergeCell ref="A56:E56"/>
    <mergeCell ref="K21:K22"/>
    <mergeCell ref="M21:M22"/>
    <mergeCell ref="N21:N22"/>
    <mergeCell ref="K29:K30"/>
    <mergeCell ref="L29:L30"/>
    <mergeCell ref="K27:K28"/>
    <mergeCell ref="L27:L28"/>
    <mergeCell ref="K33:K34"/>
    <mergeCell ref="L33:L34"/>
    <mergeCell ref="H19:J19"/>
    <mergeCell ref="A33:A34"/>
    <mergeCell ref="A35:A36"/>
    <mergeCell ref="A37:A38"/>
    <mergeCell ref="A39:A40"/>
    <mergeCell ref="A41:A42"/>
    <mergeCell ref="A23:A24"/>
    <mergeCell ref="A25:A26"/>
    <mergeCell ref="A27:A28"/>
    <mergeCell ref="A29:A30"/>
    <mergeCell ref="A31:A32"/>
    <mergeCell ref="H29:H30"/>
    <mergeCell ref="I29:I30"/>
    <mergeCell ref="J29:J30"/>
    <mergeCell ref="H27:H28"/>
    <mergeCell ref="I27:I28"/>
    <mergeCell ref="J27:J28"/>
    <mergeCell ref="H33:H34"/>
    <mergeCell ref="I33:I34"/>
    <mergeCell ref="J33:J34"/>
    <mergeCell ref="H31:H32"/>
    <mergeCell ref="I31:I32"/>
    <mergeCell ref="J31:J32"/>
    <mergeCell ref="H41:H42"/>
    <mergeCell ref="K31:K32"/>
    <mergeCell ref="L31:L32"/>
    <mergeCell ref="H37:H38"/>
    <mergeCell ref="I37:I38"/>
    <mergeCell ref="J37:J38"/>
    <mergeCell ref="K37:K38"/>
    <mergeCell ref="L37:L38"/>
    <mergeCell ref="H35:H36"/>
    <mergeCell ref="I35:I36"/>
    <mergeCell ref="J35:J36"/>
    <mergeCell ref="K35:K36"/>
    <mergeCell ref="L35:L36"/>
    <mergeCell ref="I41:I42"/>
    <mergeCell ref="J41:J42"/>
    <mergeCell ref="K41:K42"/>
    <mergeCell ref="L41:L42"/>
    <mergeCell ref="H39:H40"/>
    <mergeCell ref="I39:I40"/>
    <mergeCell ref="J39:J40"/>
    <mergeCell ref="K39:K40"/>
    <mergeCell ref="L39:L40"/>
    <mergeCell ref="N35:N36"/>
    <mergeCell ref="N37:N38"/>
    <mergeCell ref="N39:N40"/>
    <mergeCell ref="N41:N42"/>
    <mergeCell ref="N25:N26"/>
    <mergeCell ref="N27:N28"/>
    <mergeCell ref="N29:N30"/>
    <mergeCell ref="N31:N32"/>
    <mergeCell ref="N33:N34"/>
  </mergeCells>
  <conditionalFormatting sqref="G45:G51">
    <cfRule type="duplicateValues" dxfId="0" priority="2"/>
  </conditionalFormatting>
  <printOptions horizontalCentered="1"/>
  <pageMargins left="0.19685039370078741" right="0.19685039370078741" top="0.35" bottom="0.28999999999999998" header="0.2" footer="0.2"/>
  <pageSetup paperSize="9" scale="82" fitToHeight="0" orientation="landscape" r:id="rId1"/>
  <headerFooter>
    <oddHeader>&amp;LРЕЗУЛЬТАТЫ НА САЙТЕ WWW.FVSR/highway/result&amp;RФЕДЕРАЦИЯ ВЕЛОСИПЕДНОГО СПОРТА РОССИИ - WWW.FVSR.RU</oddHeader>
    <oddFooter>&amp;C&amp;P&amp;RОтчет создан &amp;D&amp;T</oddFooter>
  </headerFooter>
  <rowBreaks count="1" manualBreakCount="1">
    <brk id="34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парн гонка</vt:lpstr>
      <vt:lpstr>'парн гонка'!Заголовки_для_печати</vt:lpstr>
      <vt:lpstr>'парн гонка'!Область_печати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Раиса Оганесян</cp:lastModifiedBy>
  <cp:lastPrinted>2021-05-18T13:50:02Z</cp:lastPrinted>
  <dcterms:created xsi:type="dcterms:W3CDTF">1996-10-08T23:32:33Z</dcterms:created>
  <dcterms:modified xsi:type="dcterms:W3CDTF">2023-12-14T10:21:27Z</dcterms:modified>
</cp:coreProperties>
</file>